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5" yWindow="15" windowWidth="20730" windowHeight="11760" firstSheet="1" activeTab="6"/>
  </bookViews>
  <sheets>
    <sheet name="BIEU 01 CH(M)" sheetId="33" r:id="rId1"/>
    <sheet name="Bieu 04 CH(M)" sheetId="34" r:id="rId2"/>
    <sheet name="BIEU 17 CH(M)" sheetId="35" r:id="rId3"/>
    <sheet name="BIEU 19 CH(M)" sheetId="36" r:id="rId4"/>
    <sheet name="BIEU 20 CH(M)" sheetId="37" r:id="rId5"/>
    <sheet name="BIEU 24 CH (M)" sheetId="32" r:id="rId6"/>
    <sheet name="BIEU 25 CH (M) " sheetId="31" r:id="rId7"/>
    <sheet name="BIEU 10 CH (ra soat1)" sheetId="1" state="hidden" r:id="rId8"/>
    <sheet name="Sheet4" sheetId="24" state="hidden" r:id="rId9"/>
    <sheet name="Ra soat" sheetId="23" r:id="rId10"/>
    <sheet name="BIEU 14 CH (in) (2)" sheetId="25" state="hidden" r:id="rId11"/>
    <sheet name="Sheet3" sheetId="22" state="hidden" r:id="rId12"/>
    <sheet name="BIEU 10 CH (thay đổi dt)" sheetId="21" state="hidden" r:id="rId13"/>
    <sheet name="BIEU 10 CH (ra soat)" sheetId="6" state="hidden" r:id="rId14"/>
    <sheet name="BIEU 10 CH (thu hoi)" sheetId="20" state="hidden" r:id="rId15"/>
    <sheet name="Sheet1" sheetId="18" state="hidden" r:id="rId16"/>
    <sheet name="Thiếu pháp lý" sheetId="9" state="hidden" r:id="rId17"/>
    <sheet name="BIEU 10 CH (MOI)" sheetId="5" state="hidden" r:id="rId18"/>
    <sheet name="BIEU 10 CH (Bo)" sheetId="4" state="hidden" r:id="rId19"/>
  </sheets>
  <externalReferences>
    <externalReference r:id="rId20"/>
  </externalReferences>
  <definedNames>
    <definedName name="_Fill" localSheetId="18" hidden="1">#REF!</definedName>
    <definedName name="_Fill" localSheetId="17" hidden="1">#REF!</definedName>
    <definedName name="_Fill" localSheetId="13" hidden="1">#REF!</definedName>
    <definedName name="_Fill" localSheetId="7" hidden="1">#REF!</definedName>
    <definedName name="_Fill" localSheetId="12" hidden="1">#REF!</definedName>
    <definedName name="_Fill" localSheetId="14" hidden="1">#REF!</definedName>
    <definedName name="_Fill" localSheetId="10" hidden="1">#REF!</definedName>
    <definedName name="_Fill" localSheetId="6" hidden="1">#REF!</definedName>
    <definedName name="_Fill" hidden="1">#REF!</definedName>
    <definedName name="_xlnm._FilterDatabase" localSheetId="1" hidden="1">'Bieu 04 CH(M)'!$A$6:$H$69</definedName>
    <definedName name="_xlnm._FilterDatabase" localSheetId="18" hidden="1">'BIEU 10 CH (Bo)'!$A$3:$M$52</definedName>
    <definedName name="_xlnm._FilterDatabase" localSheetId="17" hidden="1">'BIEU 10 CH (MOI)'!$A$3:$M$146</definedName>
    <definedName name="_xlnm._FilterDatabase" localSheetId="13" hidden="1">'BIEU 10 CH (ra soat)'!$A$3:$M$218</definedName>
    <definedName name="_xlnm._FilterDatabase" localSheetId="7" hidden="1">'BIEU 10 CH (ra soat1)'!$A$3:$K$419</definedName>
    <definedName name="_xlnm._FilterDatabase" localSheetId="12" hidden="1">'BIEU 10 CH (thay đổi dt)'!$A$4:$I$32</definedName>
    <definedName name="_xlnm._FilterDatabase" localSheetId="14" hidden="1">'BIEU 10 CH (thu hoi)'!$A$3:$I$143</definedName>
    <definedName name="_xlnm._FilterDatabase" localSheetId="10" hidden="1">'BIEU 14 CH (in) (2)'!$A$3:$K$303</definedName>
    <definedName name="_xlnm._FilterDatabase" localSheetId="6" hidden="1">'BIEU 25 CH (M) '!$A$4:$M$307</definedName>
    <definedName name="_xlnm._FilterDatabase" localSheetId="16" hidden="1">'Thiếu pháp lý'!$A$1:$G$42</definedName>
    <definedName name="ds_ct" localSheetId="18">#REF!</definedName>
    <definedName name="ds_ct" localSheetId="17">#REF!</definedName>
    <definedName name="ds_ct" localSheetId="13">#REF!</definedName>
    <definedName name="ds_ct" localSheetId="7">#REF!</definedName>
    <definedName name="ds_ct" localSheetId="12">#REF!</definedName>
    <definedName name="ds_ct" localSheetId="14">#REF!</definedName>
    <definedName name="ds_ct" localSheetId="10">#REF!</definedName>
    <definedName name="ds_ct" localSheetId="6">#REF!</definedName>
    <definedName name="ds_ct">#REF!</definedName>
    <definedName name="_xlnm.Print_Area" localSheetId="0">'BIEU 01 CH(M)'!$A$1:$P$57</definedName>
    <definedName name="_xlnm.Print_Area" localSheetId="1">'Bieu 04 CH(M)'!$A$1:$K$69</definedName>
    <definedName name="_xlnm.Print_Area" localSheetId="18">'BIEU 10 CH (Bo)'!$A$1:$K$50</definedName>
    <definedName name="_xlnm.Print_Area" localSheetId="17">'BIEU 10 CH (MOI)'!$A$1:$K$132</definedName>
    <definedName name="_xlnm.Print_Area" localSheetId="13">'BIEU 10 CH (ra soat)'!$A$1:$K$216</definedName>
    <definedName name="_xlnm.Print_Area" localSheetId="7">'BIEU 10 CH (ra soat1)'!$A$1:$K$418</definedName>
    <definedName name="_xlnm.Print_Area" localSheetId="12">'BIEU 10 CH (thay đổi dt)'!$A$1:$I$30</definedName>
    <definedName name="_xlnm.Print_Area" localSheetId="14">'BIEU 10 CH (thu hoi)'!$A$1:$I$143</definedName>
    <definedName name="_xlnm.Print_Area" localSheetId="10">'BIEU 14 CH (in) (2)'!$A$1:$K$302</definedName>
    <definedName name="_xlnm.Print_Area" localSheetId="3">'BIEU 19 CH(M)'!$A$1:$O$63</definedName>
    <definedName name="_xlnm.Print_Area" localSheetId="4">'BIEU 20 CH(M)'!$A$1:$O$35</definedName>
    <definedName name="_xlnm.Print_Area" localSheetId="6">'BIEU 25 CH (M) '!$A$1:$L$305</definedName>
    <definedName name="_xlnm.Print_Titles" localSheetId="0">'BIEU 01 CH(M)'!$3:$6</definedName>
    <definedName name="_xlnm.Print_Titles" localSheetId="1">'Bieu 04 CH(M)'!$3:$6</definedName>
    <definedName name="_xlnm.Print_Titles" localSheetId="18">'BIEU 10 CH (Bo)'!$3:$5</definedName>
    <definedName name="_xlnm.Print_Titles" localSheetId="17">'BIEU 10 CH (MOI)'!$3:$5</definedName>
    <definedName name="_xlnm.Print_Titles" localSheetId="13">'BIEU 10 CH (ra soat)'!$3:$5</definedName>
    <definedName name="_xlnm.Print_Titles" localSheetId="7">'BIEU 10 CH (ra soat1)'!$3:$4</definedName>
    <definedName name="_xlnm.Print_Titles" localSheetId="12">'BIEU 10 CH (thay đổi dt)'!$3:$4</definedName>
    <definedName name="_xlnm.Print_Titles" localSheetId="14">'BIEU 10 CH (thu hoi)'!$3:$5</definedName>
    <definedName name="_xlnm.Print_Titles" localSheetId="10">'BIEU 14 CH (in) (2)'!$3:$4</definedName>
    <definedName name="_xlnm.Print_Titles" localSheetId="2">'BIEU 17 CH(M)'!$4:$7</definedName>
    <definedName name="_xlnm.Print_Titles" localSheetId="3">'BIEU 19 CH(M)'!$4:$6</definedName>
    <definedName name="_xlnm.Print_Titles" localSheetId="6">'BIEU 25 CH (M) '!$3:$5</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3" i="31" l="1"/>
  <c r="E123" i="31"/>
  <c r="F123" i="31"/>
  <c r="C123" i="31"/>
  <c r="D206" i="31"/>
  <c r="E206" i="31"/>
  <c r="F206" i="31"/>
  <c r="C206" i="31"/>
  <c r="D266" i="31"/>
  <c r="E266" i="31"/>
  <c r="F266" i="31"/>
  <c r="C266" i="31"/>
  <c r="C280" i="31" l="1"/>
  <c r="Q19" i="36" l="1"/>
  <c r="D8" i="23" l="1"/>
  <c r="D9" i="23"/>
  <c r="C8" i="23"/>
  <c r="C9" i="23"/>
  <c r="D115" i="31" l="1"/>
  <c r="E115" i="31"/>
  <c r="F115" i="31"/>
  <c r="C115" i="31"/>
  <c r="F171" i="31"/>
  <c r="F170" i="31"/>
  <c r="F173" i="31" s="1"/>
  <c r="F304" i="31"/>
  <c r="F280" i="31"/>
  <c r="F263" i="31"/>
  <c r="F207" i="31" s="1"/>
  <c r="F140" i="31"/>
  <c r="F124" i="31"/>
  <c r="F111" i="31"/>
  <c r="F110" i="31"/>
  <c r="F109" i="31"/>
  <c r="F10" i="31"/>
  <c r="F7" i="31"/>
  <c r="D304" i="31"/>
  <c r="D280" i="31"/>
  <c r="D263" i="31"/>
  <c r="D207" i="31" s="1"/>
  <c r="D173" i="31"/>
  <c r="D146" i="31" s="1"/>
  <c r="D140" i="31"/>
  <c r="D124" i="31"/>
  <c r="D111" i="31"/>
  <c r="D110" i="31"/>
  <c r="D109" i="31"/>
  <c r="D10" i="31"/>
  <c r="D7" i="31"/>
  <c r="L53" i="24"/>
  <c r="L55" i="24" s="1"/>
  <c r="C140" i="31"/>
  <c r="K36" i="24"/>
  <c r="K38" i="24" s="1"/>
  <c r="K40" i="24" s="1"/>
  <c r="E146" i="31"/>
  <c r="N19" i="31"/>
  <c r="C173" i="31"/>
  <c r="C146" i="31" s="1"/>
  <c r="F108" i="31" l="1"/>
  <c r="F107" i="31" s="1"/>
  <c r="F6" i="31" s="1"/>
  <c r="D108" i="31"/>
  <c r="D107" i="31" s="1"/>
  <c r="D6" i="31" s="1"/>
  <c r="F146" i="31"/>
  <c r="E193" i="31" l="1"/>
  <c r="E192" i="31"/>
  <c r="E191" i="31"/>
  <c r="E190" i="31"/>
  <c r="E189" i="31"/>
  <c r="E188" i="31"/>
  <c r="E187" i="31"/>
  <c r="E186" i="31"/>
  <c r="E185" i="31"/>
  <c r="E184" i="31"/>
  <c r="E183" i="31"/>
  <c r="E182" i="31"/>
  <c r="E176" i="31"/>
  <c r="E177" i="31"/>
  <c r="E178" i="31"/>
  <c r="E179" i="31"/>
  <c r="E180" i="31"/>
  <c r="N108" i="31" l="1"/>
  <c r="C7" i="31"/>
  <c r="C10" i="31"/>
  <c r="O12" i="31"/>
  <c r="O13" i="31"/>
  <c r="O14" i="31"/>
  <c r="O15" i="31"/>
  <c r="O16" i="31"/>
  <c r="O17" i="31"/>
  <c r="O18" i="31"/>
  <c r="O19" i="31"/>
  <c r="O20" i="31"/>
  <c r="O21" i="31"/>
  <c r="O22" i="31"/>
  <c r="O23" i="31"/>
  <c r="O24" i="31"/>
  <c r="O25" i="31"/>
  <c r="O26" i="31"/>
  <c r="O27" i="31"/>
  <c r="O28" i="31"/>
  <c r="O29" i="31"/>
  <c r="O30" i="31"/>
  <c r="O31" i="31"/>
  <c r="O32" i="31"/>
  <c r="O33" i="31"/>
  <c r="O34" i="31"/>
  <c r="O35" i="31"/>
  <c r="O36" i="31"/>
  <c r="O37" i="31"/>
  <c r="O38" i="31"/>
  <c r="O39" i="31"/>
  <c r="O40" i="31"/>
  <c r="O41" i="31"/>
  <c r="O42" i="31"/>
  <c r="O43" i="31"/>
  <c r="O44" i="31"/>
  <c r="O45" i="31"/>
  <c r="O46" i="31"/>
  <c r="O47" i="31"/>
  <c r="O48" i="31"/>
  <c r="O49" i="31"/>
  <c r="O50" i="31"/>
  <c r="O51" i="31"/>
  <c r="O52" i="31"/>
  <c r="O53" i="31"/>
  <c r="O54" i="31"/>
  <c r="O55" i="31"/>
  <c r="O56" i="31"/>
  <c r="O57" i="31"/>
  <c r="O58" i="31"/>
  <c r="O59" i="31"/>
  <c r="O60" i="31"/>
  <c r="O61" i="31"/>
  <c r="O62" i="31"/>
  <c r="O63" i="31"/>
  <c r="O64" i="31"/>
  <c r="O65" i="31"/>
  <c r="O66" i="31"/>
  <c r="O67" i="31"/>
  <c r="O68" i="31"/>
  <c r="O69" i="31"/>
  <c r="O70" i="31"/>
  <c r="O71" i="31"/>
  <c r="O72" i="31"/>
  <c r="O73" i="31"/>
  <c r="O74" i="31"/>
  <c r="O75" i="31"/>
  <c r="O76" i="31"/>
  <c r="O77" i="31"/>
  <c r="O78" i="31"/>
  <c r="O79" i="31"/>
  <c r="O80" i="31"/>
  <c r="O81" i="31"/>
  <c r="O82" i="31"/>
  <c r="O83" i="31"/>
  <c r="O84" i="31"/>
  <c r="O85" i="31"/>
  <c r="O86" i="31"/>
  <c r="O87" i="31"/>
  <c r="O88" i="31"/>
  <c r="O89" i="31"/>
  <c r="O90" i="31"/>
  <c r="O91" i="31"/>
  <c r="O92" i="31"/>
  <c r="O93" i="31"/>
  <c r="O94" i="31"/>
  <c r="O95" i="31"/>
  <c r="O96" i="31"/>
  <c r="O97" i="31"/>
  <c r="O98" i="31"/>
  <c r="O99" i="31"/>
  <c r="O100" i="31"/>
  <c r="O101" i="31"/>
  <c r="O102" i="31"/>
  <c r="O103" i="31"/>
  <c r="O104" i="31"/>
  <c r="O105" i="31"/>
  <c r="O106" i="31"/>
  <c r="O11" i="31"/>
  <c r="C304" i="31"/>
  <c r="C263" i="31"/>
  <c r="C207" i="31" s="1"/>
  <c r="N130" i="31"/>
  <c r="N129" i="31"/>
  <c r="C124" i="31"/>
  <c r="C111" i="31"/>
  <c r="C110" i="31"/>
  <c r="C109" i="31"/>
  <c r="O9" i="31"/>
  <c r="O8" i="31"/>
  <c r="N10" i="31"/>
  <c r="O7" i="31"/>
  <c r="C108" i="31" l="1"/>
  <c r="C107" i="31" s="1"/>
  <c r="C6" i="31" s="1"/>
  <c r="C258" i="25"/>
  <c r="C147" i="25"/>
  <c r="E19" i="23"/>
  <c r="D5" i="23"/>
  <c r="C261" i="25"/>
  <c r="C5" i="23" l="1"/>
  <c r="C11" i="25" l="1"/>
  <c r="C5" i="25" s="1"/>
  <c r="C300" i="25"/>
  <c r="C153" i="25"/>
  <c r="C131" i="25"/>
  <c r="C120" i="25"/>
  <c r="C276" i="25"/>
  <c r="L137" i="25"/>
  <c r="L136" i="25"/>
  <c r="C129" i="25"/>
  <c r="C128" i="25"/>
  <c r="C127" i="25"/>
  <c r="C110" i="25"/>
  <c r="C109" i="25"/>
  <c r="C108" i="25"/>
  <c r="M106" i="25"/>
  <c r="M105" i="25"/>
  <c r="M104" i="25"/>
  <c r="M103" i="25"/>
  <c r="M102" i="25"/>
  <c r="M101" i="25"/>
  <c r="M100" i="25"/>
  <c r="M99" i="25"/>
  <c r="M98" i="25"/>
  <c r="M97" i="25"/>
  <c r="M96" i="25"/>
  <c r="M95" i="25"/>
  <c r="M94" i="25"/>
  <c r="M93" i="25"/>
  <c r="M92" i="25"/>
  <c r="M91" i="25"/>
  <c r="M90" i="25"/>
  <c r="M89" i="25"/>
  <c r="M88" i="25"/>
  <c r="M87" i="25"/>
  <c r="M86" i="25"/>
  <c r="M85" i="25"/>
  <c r="M84" i="25"/>
  <c r="M83" i="25"/>
  <c r="M82" i="25"/>
  <c r="M81" i="25"/>
  <c r="M80" i="25"/>
  <c r="M79" i="25"/>
  <c r="M78" i="25"/>
  <c r="M77" i="25"/>
  <c r="M76" i="25"/>
  <c r="M75" i="25"/>
  <c r="M74" i="25"/>
  <c r="M73" i="25"/>
  <c r="M72" i="25"/>
  <c r="M71" i="25"/>
  <c r="M70" i="25"/>
  <c r="M69" i="25"/>
  <c r="M68" i="25"/>
  <c r="M67" i="25"/>
  <c r="M66" i="25"/>
  <c r="M65" i="25"/>
  <c r="M64" i="25"/>
  <c r="M63" i="25"/>
  <c r="M62" i="25"/>
  <c r="M61" i="25"/>
  <c r="M60" i="25"/>
  <c r="M59" i="25"/>
  <c r="M58" i="25"/>
  <c r="M57" i="25"/>
  <c r="M56" i="25"/>
  <c r="M55" i="25"/>
  <c r="M54" i="25"/>
  <c r="M53" i="25"/>
  <c r="M52" i="25"/>
  <c r="M51" i="25"/>
  <c r="M50" i="25"/>
  <c r="M49" i="25"/>
  <c r="M48" i="25"/>
  <c r="M47" i="25"/>
  <c r="M46" i="25"/>
  <c r="M45" i="25"/>
  <c r="M44" i="25"/>
  <c r="M43" i="25"/>
  <c r="M42" i="25"/>
  <c r="M41" i="25"/>
  <c r="M40" i="25"/>
  <c r="M39" i="25"/>
  <c r="M38" i="25"/>
  <c r="M37" i="25"/>
  <c r="M36" i="25"/>
  <c r="M35" i="25"/>
  <c r="M34" i="25"/>
  <c r="M33" i="25"/>
  <c r="M32" i="25"/>
  <c r="M31" i="25"/>
  <c r="M30" i="25"/>
  <c r="M29" i="25"/>
  <c r="M28" i="25"/>
  <c r="M27" i="25"/>
  <c r="M26" i="25"/>
  <c r="M25" i="25"/>
  <c r="M24" i="25"/>
  <c r="M23" i="25"/>
  <c r="M22" i="25"/>
  <c r="M21" i="25"/>
  <c r="M20" i="25"/>
  <c r="M19" i="25"/>
  <c r="M18" i="25"/>
  <c r="M17" i="25"/>
  <c r="M16" i="25"/>
  <c r="M15" i="25"/>
  <c r="M14" i="25"/>
  <c r="M13" i="25"/>
  <c r="M12" i="25"/>
  <c r="L11" i="25"/>
  <c r="L10" i="25"/>
  <c r="L9" i="25"/>
  <c r="L8" i="25"/>
  <c r="L7" i="25"/>
  <c r="M6" i="25"/>
  <c r="C12" i="1"/>
  <c r="M22" i="24"/>
  <c r="N22" i="24" s="1"/>
  <c r="L147" i="1"/>
  <c r="L146" i="1"/>
  <c r="C394" i="1"/>
  <c r="C6" i="23"/>
  <c r="C7" i="23"/>
  <c r="C10" i="23" s="1"/>
  <c r="C126" i="25" l="1"/>
  <c r="C107" i="25" s="1"/>
  <c r="D6" i="23"/>
  <c r="D7" i="23"/>
  <c r="D10" i="23" s="1"/>
  <c r="L3" i="23"/>
  <c r="K3" i="23"/>
  <c r="E14" i="23"/>
  <c r="E13" i="23"/>
  <c r="E9" i="23"/>
  <c r="E8" i="23"/>
  <c r="E7" i="23"/>
  <c r="E5" i="23"/>
  <c r="E4" i="23"/>
  <c r="E3" i="23"/>
  <c r="E10" i="23" l="1"/>
  <c r="E6" i="23"/>
  <c r="M6" i="1" l="1"/>
  <c r="C139" i="1" l="1"/>
  <c r="C138" i="1"/>
  <c r="C137" i="1"/>
  <c r="C130" i="1"/>
  <c r="C125" i="1"/>
  <c r="C124" i="1"/>
  <c r="C123" i="1"/>
  <c r="C136" i="1" l="1"/>
  <c r="M14" i="1"/>
  <c r="M109"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3" i="1"/>
  <c r="L7" i="1"/>
  <c r="L8" i="1"/>
  <c r="L9" i="1"/>
  <c r="L10" i="1"/>
  <c r="L11" i="1"/>
  <c r="L12" i="1"/>
  <c r="L110" i="1"/>
  <c r="L111" i="1"/>
  <c r="L112" i="1"/>
  <c r="L113" i="1"/>
  <c r="L114" i="1"/>
  <c r="L115" i="1"/>
  <c r="L116" i="1"/>
  <c r="L117" i="1"/>
  <c r="L118" i="1"/>
  <c r="L119" i="1"/>
  <c r="L120" i="1"/>
  <c r="L108" i="1"/>
  <c r="L121" i="1"/>
  <c r="M107" i="1"/>
  <c r="F102" i="22" l="1"/>
  <c r="G102" i="22"/>
  <c r="F103" i="22"/>
  <c r="G103" i="22"/>
  <c r="F104" i="22"/>
  <c r="G104" i="22"/>
  <c r="F105" i="22"/>
  <c r="G105" i="22"/>
  <c r="F95" i="22"/>
  <c r="G95" i="22"/>
  <c r="F96" i="22"/>
  <c r="G96" i="22"/>
  <c r="F97" i="22"/>
  <c r="G97" i="22"/>
  <c r="F98" i="22"/>
  <c r="G98" i="22"/>
  <c r="F99" i="22"/>
  <c r="G99" i="22"/>
  <c r="F100" i="22"/>
  <c r="G100" i="22"/>
  <c r="F101" i="22"/>
  <c r="G101" i="22"/>
  <c r="F2" i="22"/>
  <c r="G2" i="22"/>
  <c r="F3" i="22"/>
  <c r="G3" i="22"/>
  <c r="F4" i="22"/>
  <c r="G4" i="22"/>
  <c r="F5" i="22"/>
  <c r="G5" i="22"/>
  <c r="F6" i="22"/>
  <c r="G6" i="22"/>
  <c r="F7" i="22"/>
  <c r="G7" i="22"/>
  <c r="F8" i="22"/>
  <c r="G8" i="22"/>
  <c r="F9" i="22"/>
  <c r="G9" i="22"/>
  <c r="F10" i="22"/>
  <c r="G10" i="22"/>
  <c r="F11" i="22"/>
  <c r="G11" i="22"/>
  <c r="F12" i="22"/>
  <c r="G12" i="22"/>
  <c r="F13" i="22"/>
  <c r="G13" i="22"/>
  <c r="F14" i="22"/>
  <c r="G14" i="22"/>
  <c r="F15" i="22"/>
  <c r="G15" i="22"/>
  <c r="F16" i="22"/>
  <c r="G16" i="22"/>
  <c r="F17" i="22"/>
  <c r="G17" i="22"/>
  <c r="F18" i="22"/>
  <c r="G18" i="22"/>
  <c r="F19" i="22"/>
  <c r="G19" i="22"/>
  <c r="F20" i="22"/>
  <c r="G20" i="22"/>
  <c r="F21" i="22"/>
  <c r="G21" i="22"/>
  <c r="F22" i="22"/>
  <c r="G22" i="22"/>
  <c r="F23" i="22"/>
  <c r="G23" i="22"/>
  <c r="F24" i="22"/>
  <c r="G24" i="22"/>
  <c r="F25" i="22"/>
  <c r="G25" i="22"/>
  <c r="F26" i="22"/>
  <c r="G26" i="22"/>
  <c r="F27" i="22"/>
  <c r="G27" i="22"/>
  <c r="F28" i="22"/>
  <c r="G28" i="22"/>
  <c r="F29" i="22"/>
  <c r="G29" i="22"/>
  <c r="F30" i="22"/>
  <c r="G30" i="22"/>
  <c r="F31" i="22"/>
  <c r="G31" i="22"/>
  <c r="F32" i="22"/>
  <c r="G32" i="22"/>
  <c r="F33" i="22"/>
  <c r="G33" i="22"/>
  <c r="F34" i="22"/>
  <c r="G34" i="22"/>
  <c r="F35" i="22"/>
  <c r="G35" i="22"/>
  <c r="F36" i="22"/>
  <c r="G36" i="22"/>
  <c r="F37" i="22"/>
  <c r="G37" i="22"/>
  <c r="F38" i="22"/>
  <c r="G38" i="22"/>
  <c r="F39" i="22"/>
  <c r="G39" i="22"/>
  <c r="F40" i="22"/>
  <c r="G40" i="22"/>
  <c r="F41" i="22"/>
  <c r="G41" i="22"/>
  <c r="F42" i="22"/>
  <c r="G42" i="22"/>
  <c r="F43" i="22"/>
  <c r="G43" i="22"/>
  <c r="F44" i="22"/>
  <c r="G44" i="22"/>
  <c r="F45" i="22"/>
  <c r="G45" i="22"/>
  <c r="F46" i="22"/>
  <c r="G46" i="22"/>
  <c r="F47" i="22"/>
  <c r="G47" i="22"/>
  <c r="F48" i="22"/>
  <c r="G48" i="22"/>
  <c r="F49" i="22"/>
  <c r="G49" i="22"/>
  <c r="F50" i="22"/>
  <c r="G50" i="22"/>
  <c r="F51" i="22"/>
  <c r="G51" i="22"/>
  <c r="F52" i="22"/>
  <c r="G52" i="22"/>
  <c r="F53" i="22"/>
  <c r="G53" i="22"/>
  <c r="F54" i="22"/>
  <c r="G54" i="22"/>
  <c r="F55" i="22"/>
  <c r="G55" i="22"/>
  <c r="F56" i="22"/>
  <c r="G56" i="22"/>
  <c r="F57" i="22"/>
  <c r="G57" i="22"/>
  <c r="F58" i="22"/>
  <c r="G58" i="22"/>
  <c r="F59" i="22"/>
  <c r="G59" i="22"/>
  <c r="F60" i="22"/>
  <c r="G60" i="22"/>
  <c r="F61" i="22"/>
  <c r="G61" i="22"/>
  <c r="F62" i="22"/>
  <c r="G62" i="22"/>
  <c r="F63" i="22"/>
  <c r="G63" i="22"/>
  <c r="F64" i="22"/>
  <c r="G64" i="22"/>
  <c r="F65" i="22"/>
  <c r="G65" i="22"/>
  <c r="F66" i="22"/>
  <c r="G66" i="22"/>
  <c r="F67" i="22"/>
  <c r="G67" i="22"/>
  <c r="F68" i="22"/>
  <c r="G68" i="22"/>
  <c r="F69" i="22"/>
  <c r="G69" i="22"/>
  <c r="F70" i="22"/>
  <c r="G70" i="22"/>
  <c r="F71" i="22"/>
  <c r="G71" i="22"/>
  <c r="F72" i="22"/>
  <c r="G72" i="22"/>
  <c r="F73" i="22"/>
  <c r="G73" i="22"/>
  <c r="F74" i="22"/>
  <c r="G74" i="22"/>
  <c r="F75" i="22"/>
  <c r="G75" i="22"/>
  <c r="F76" i="22"/>
  <c r="G76" i="22"/>
  <c r="F77" i="22"/>
  <c r="G77" i="22"/>
  <c r="F78" i="22"/>
  <c r="G78" i="22"/>
  <c r="F79" i="22"/>
  <c r="G79" i="22"/>
  <c r="F80" i="22"/>
  <c r="G80" i="22"/>
  <c r="F81" i="22"/>
  <c r="G81" i="22"/>
  <c r="F82" i="22"/>
  <c r="G82" i="22"/>
  <c r="F83" i="22"/>
  <c r="G83" i="22"/>
  <c r="F84" i="22"/>
  <c r="G84" i="22"/>
  <c r="F85" i="22"/>
  <c r="G85" i="22"/>
  <c r="F86" i="22"/>
  <c r="G86" i="22"/>
  <c r="F87" i="22"/>
  <c r="G87" i="22"/>
  <c r="F88" i="22"/>
  <c r="G88" i="22"/>
  <c r="F89" i="22"/>
  <c r="G89" i="22"/>
  <c r="F90" i="22"/>
  <c r="G90" i="22"/>
  <c r="F91" i="22"/>
  <c r="G91" i="22"/>
  <c r="F92" i="22"/>
  <c r="G92" i="22"/>
  <c r="F93" i="22"/>
  <c r="G93" i="22"/>
  <c r="F94" i="22"/>
  <c r="G94" i="22"/>
  <c r="G1" i="22"/>
  <c r="F1" i="22"/>
  <c r="F41" i="21"/>
  <c r="C36" i="21"/>
  <c r="C34" i="21"/>
  <c r="C28" i="21"/>
  <c r="C26" i="21"/>
  <c r="C25" i="21"/>
  <c r="C21" i="21"/>
  <c r="C20" i="21"/>
  <c r="C14" i="21"/>
  <c r="C13" i="21"/>
  <c r="C12" i="21"/>
  <c r="J12" i="21"/>
  <c r="C11" i="21"/>
  <c r="J11" i="21" s="1"/>
  <c r="C10" i="21"/>
  <c r="C9" i="21"/>
  <c r="C50" i="20"/>
  <c r="C48" i="20"/>
  <c r="C33" i="20"/>
  <c r="C30" i="20"/>
  <c r="C69" i="20"/>
  <c r="C67" i="20" s="1"/>
  <c r="C26" i="20"/>
  <c r="C25" i="20"/>
  <c r="C24" i="20"/>
  <c r="C23" i="20"/>
  <c r="F152" i="20"/>
  <c r="C147" i="20"/>
  <c r="C145" i="20"/>
  <c r="C86" i="20"/>
  <c r="C71" i="20"/>
  <c r="G31" i="9"/>
  <c r="G32" i="9"/>
  <c r="G33" i="9"/>
  <c r="G34" i="9"/>
  <c r="G35" i="9"/>
  <c r="G36" i="9"/>
  <c r="G37" i="9"/>
  <c r="G38" i="9"/>
  <c r="G39" i="9"/>
  <c r="G40" i="9"/>
  <c r="G41" i="9"/>
  <c r="G42" i="9"/>
  <c r="G30" i="9"/>
  <c r="G25" i="9"/>
  <c r="G26" i="9"/>
  <c r="G27" i="9"/>
  <c r="G23" i="9"/>
  <c r="G24" i="9"/>
  <c r="G21" i="9"/>
  <c r="G22" i="9"/>
  <c r="G19" i="9"/>
  <c r="G20" i="9"/>
  <c r="G17" i="9"/>
  <c r="G18" i="9"/>
  <c r="G14" i="9"/>
  <c r="G15" i="9"/>
  <c r="G16" i="9"/>
  <c r="G12" i="9"/>
  <c r="G13" i="9"/>
  <c r="G6" i="9"/>
  <c r="G7" i="9"/>
  <c r="G8" i="9"/>
  <c r="G9" i="9"/>
  <c r="G10" i="9"/>
  <c r="G11" i="9"/>
  <c r="G5" i="9"/>
  <c r="J135" i="5"/>
  <c r="Q68" i="5"/>
  <c r="R68" i="5" s="1"/>
  <c r="C13" i="5"/>
  <c r="J86" i="20"/>
  <c r="C156" i="6"/>
  <c r="C71" i="6"/>
  <c r="C67" i="6"/>
  <c r="R67" i="6" s="1"/>
  <c r="C106" i="5"/>
  <c r="R106" i="5" s="1"/>
  <c r="C93" i="5"/>
  <c r="C87" i="5"/>
  <c r="R87" i="5" s="1"/>
  <c r="C72" i="5"/>
  <c r="C222" i="6"/>
  <c r="R216" i="6"/>
  <c r="R215" i="6"/>
  <c r="R214" i="6"/>
  <c r="R213" i="6"/>
  <c r="R212" i="6"/>
  <c r="R211" i="6"/>
  <c r="R210" i="6"/>
  <c r="R209" i="6"/>
  <c r="R208" i="6"/>
  <c r="R207" i="6"/>
  <c r="R206" i="6"/>
  <c r="C205" i="6"/>
  <c r="R205" i="6" s="1"/>
  <c r="R204" i="6"/>
  <c r="R203" i="6"/>
  <c r="R202" i="6"/>
  <c r="R201" i="6"/>
  <c r="R200" i="6"/>
  <c r="R199" i="6"/>
  <c r="R198" i="6"/>
  <c r="R197" i="6"/>
  <c r="R196" i="6"/>
  <c r="R195" i="6"/>
  <c r="R194" i="6"/>
  <c r="C193" i="6"/>
  <c r="R193" i="6"/>
  <c r="R192" i="6"/>
  <c r="R191" i="6"/>
  <c r="R190" i="6"/>
  <c r="R189" i="6"/>
  <c r="C188" i="6"/>
  <c r="R188" i="6"/>
  <c r="R187" i="6"/>
  <c r="R186" i="6"/>
  <c r="R185" i="6"/>
  <c r="R184" i="6"/>
  <c r="R183" i="6"/>
  <c r="R182" i="6"/>
  <c r="R181" i="6"/>
  <c r="R180" i="6"/>
  <c r="R179" i="6"/>
  <c r="R178" i="6"/>
  <c r="R177" i="6"/>
  <c r="R176" i="6"/>
  <c r="R175" i="6"/>
  <c r="R174" i="6"/>
  <c r="R173" i="6"/>
  <c r="R172" i="6"/>
  <c r="R171" i="6"/>
  <c r="R170" i="6"/>
  <c r="R169" i="6"/>
  <c r="R168" i="6"/>
  <c r="R167" i="6"/>
  <c r="R166" i="6"/>
  <c r="R165" i="6"/>
  <c r="R164" i="6"/>
  <c r="R163" i="6"/>
  <c r="R162" i="6"/>
  <c r="R161" i="6"/>
  <c r="R160" i="6"/>
  <c r="R159" i="6"/>
  <c r="R158" i="6"/>
  <c r="R157" i="6"/>
  <c r="R156" i="6"/>
  <c r="R154" i="6"/>
  <c r="R153" i="6"/>
  <c r="R152" i="6"/>
  <c r="C144" i="6"/>
  <c r="R144" i="6" s="1"/>
  <c r="R151" i="6"/>
  <c r="R150" i="6"/>
  <c r="R149" i="6"/>
  <c r="R148" i="6"/>
  <c r="R147" i="6"/>
  <c r="R146" i="6"/>
  <c r="R145" i="6"/>
  <c r="R143" i="6"/>
  <c r="R142" i="6"/>
  <c r="R141" i="6"/>
  <c r="R140" i="6"/>
  <c r="R139" i="6"/>
  <c r="C138" i="6"/>
  <c r="R138" i="6" s="1"/>
  <c r="R137" i="6"/>
  <c r="R136" i="6"/>
  <c r="N136" i="6"/>
  <c r="R135" i="6"/>
  <c r="R134" i="6"/>
  <c r="R133" i="6"/>
  <c r="R132" i="6"/>
  <c r="R131" i="6"/>
  <c r="R130" i="6"/>
  <c r="R129" i="6"/>
  <c r="R128" i="6"/>
  <c r="R127" i="6"/>
  <c r="R126" i="6"/>
  <c r="R125" i="6"/>
  <c r="R124" i="6"/>
  <c r="R123" i="6"/>
  <c r="R122" i="6"/>
  <c r="R121" i="6"/>
  <c r="R120" i="6"/>
  <c r="R119" i="6"/>
  <c r="R118" i="6"/>
  <c r="R117" i="6"/>
  <c r="R116" i="6"/>
  <c r="R115" i="6"/>
  <c r="R114" i="6"/>
  <c r="R113" i="6"/>
  <c r="C112" i="6"/>
  <c r="R112" i="6" s="1"/>
  <c r="R111" i="6"/>
  <c r="R110" i="6"/>
  <c r="R109" i="6"/>
  <c r="R108" i="6"/>
  <c r="R107" i="6"/>
  <c r="R106" i="6"/>
  <c r="R105" i="6"/>
  <c r="R104" i="6"/>
  <c r="R103" i="6"/>
  <c r="R102" i="6"/>
  <c r="R101" i="6"/>
  <c r="R100" i="6"/>
  <c r="R99" i="6"/>
  <c r="R98" i="6"/>
  <c r="R97" i="6"/>
  <c r="R96" i="6"/>
  <c r="C95" i="6"/>
  <c r="R95" i="6" s="1"/>
  <c r="R94" i="6"/>
  <c r="R93" i="6"/>
  <c r="R92" i="6"/>
  <c r="R91" i="6"/>
  <c r="R90" i="6"/>
  <c r="R89" i="6"/>
  <c r="R88" i="6"/>
  <c r="O87" i="6"/>
  <c r="C87" i="6"/>
  <c r="C86" i="6" s="1"/>
  <c r="R85" i="6"/>
  <c r="R84" i="6"/>
  <c r="R83" i="6"/>
  <c r="R82" i="6"/>
  <c r="S81" i="6"/>
  <c r="R81" i="6"/>
  <c r="R80" i="6"/>
  <c r="R79" i="6"/>
  <c r="R78" i="6"/>
  <c r="R77" i="6"/>
  <c r="R76" i="6"/>
  <c r="R75" i="6"/>
  <c r="R74" i="6"/>
  <c r="R73" i="6"/>
  <c r="R72" i="6"/>
  <c r="R71" i="6"/>
  <c r="R70" i="6"/>
  <c r="R69" i="6"/>
  <c r="R68" i="6"/>
  <c r="R66" i="6"/>
  <c r="L66" i="6"/>
  <c r="R65" i="6"/>
  <c r="R64" i="6"/>
  <c r="N64" i="6"/>
  <c r="R63" i="6"/>
  <c r="R62" i="6"/>
  <c r="R61" i="6"/>
  <c r="R60" i="6"/>
  <c r="R59" i="6"/>
  <c r="R58" i="6"/>
  <c r="R57" i="6"/>
  <c r="R56" i="6"/>
  <c r="R55" i="6"/>
  <c r="R54" i="6"/>
  <c r="L54" i="6"/>
  <c r="R53" i="6"/>
  <c r="L53" i="6"/>
  <c r="R52" i="6"/>
  <c r="L52" i="6"/>
  <c r="R51" i="6"/>
  <c r="L51" i="6"/>
  <c r="R50" i="6"/>
  <c r="L50" i="6"/>
  <c r="R49" i="6"/>
  <c r="L49" i="6"/>
  <c r="R48" i="6"/>
  <c r="L48" i="6"/>
  <c r="R47" i="6"/>
  <c r="L47" i="6"/>
  <c r="R46" i="6"/>
  <c r="L46" i="6"/>
  <c r="R45" i="6"/>
  <c r="L45" i="6"/>
  <c r="R44" i="6"/>
  <c r="L44" i="6"/>
  <c r="R43" i="6"/>
  <c r="L43" i="6"/>
  <c r="R42" i="6"/>
  <c r="L42" i="6"/>
  <c r="R41" i="6"/>
  <c r="S41" i="6"/>
  <c r="L41" i="6"/>
  <c r="R40" i="6"/>
  <c r="R39" i="6"/>
  <c r="R38" i="6"/>
  <c r="R37" i="6"/>
  <c r="R36" i="6"/>
  <c r="R35" i="6"/>
  <c r="R34" i="6"/>
  <c r="R33" i="6"/>
  <c r="R32" i="6"/>
  <c r="R31" i="6"/>
  <c r="R30" i="6"/>
  <c r="R29" i="6"/>
  <c r="R28" i="6"/>
  <c r="R27" i="6"/>
  <c r="R26" i="6"/>
  <c r="R25" i="6"/>
  <c r="P25" i="6"/>
  <c r="R24" i="6"/>
  <c r="R23" i="6"/>
  <c r="R22" i="6"/>
  <c r="R21" i="6"/>
  <c r="R20" i="6"/>
  <c r="R19" i="6"/>
  <c r="R18" i="6"/>
  <c r="R17" i="6"/>
  <c r="S17" i="6"/>
  <c r="R16" i="6"/>
  <c r="C13" i="6"/>
  <c r="C12" i="6" s="1"/>
  <c r="R144" i="5"/>
  <c r="R143" i="5"/>
  <c r="R142" i="5"/>
  <c r="R141" i="5"/>
  <c r="R140" i="5"/>
  <c r="R139" i="5"/>
  <c r="R138" i="5"/>
  <c r="R137" i="5"/>
  <c r="R136" i="5"/>
  <c r="R135" i="5"/>
  <c r="R134" i="5"/>
  <c r="C133" i="5"/>
  <c r="C150" i="5"/>
  <c r="R132" i="5"/>
  <c r="R131" i="5"/>
  <c r="R130" i="5"/>
  <c r="R129" i="5"/>
  <c r="R128" i="5"/>
  <c r="R127" i="5"/>
  <c r="R126" i="5"/>
  <c r="R125" i="5"/>
  <c r="R124" i="5"/>
  <c r="R123" i="5"/>
  <c r="R122" i="5"/>
  <c r="C121" i="5"/>
  <c r="R121" i="5" s="1"/>
  <c r="R120" i="5"/>
  <c r="R119" i="5"/>
  <c r="R118" i="5"/>
  <c r="R117" i="5"/>
  <c r="R116" i="5"/>
  <c r="R115" i="5"/>
  <c r="R114" i="5"/>
  <c r="R113" i="5"/>
  <c r="R112" i="5"/>
  <c r="R111" i="5"/>
  <c r="R110" i="5"/>
  <c r="C109" i="5"/>
  <c r="R109" i="5" s="1"/>
  <c r="R108" i="5"/>
  <c r="R107" i="5"/>
  <c r="R105" i="5"/>
  <c r="R104" i="5"/>
  <c r="R103" i="5"/>
  <c r="R102" i="5"/>
  <c r="R101" i="5"/>
  <c r="R100" i="5"/>
  <c r="R99" i="5"/>
  <c r="R98" i="5"/>
  <c r="R97" i="5"/>
  <c r="R96" i="5"/>
  <c r="R95" i="5"/>
  <c r="R94" i="5"/>
  <c r="R93" i="5"/>
  <c r="C91" i="5"/>
  <c r="C90" i="5" s="1"/>
  <c r="R89" i="5"/>
  <c r="R88" i="5"/>
  <c r="R86" i="5"/>
  <c r="R85" i="5"/>
  <c r="R84" i="5"/>
  <c r="R83" i="5"/>
  <c r="R82" i="5"/>
  <c r="R81" i="5"/>
  <c r="R80" i="5"/>
  <c r="R79" i="5"/>
  <c r="R78" i="5"/>
  <c r="R77" i="5"/>
  <c r="R76" i="5"/>
  <c r="R75" i="5"/>
  <c r="R74" i="5"/>
  <c r="R73" i="5"/>
  <c r="R72" i="5"/>
  <c r="R70" i="5"/>
  <c r="Q69" i="5"/>
  <c r="R69" i="5"/>
  <c r="Q67" i="5"/>
  <c r="R67" i="5"/>
  <c r="R66" i="5"/>
  <c r="R65" i="5"/>
  <c r="R64" i="5"/>
  <c r="R63" i="5"/>
  <c r="R62" i="5"/>
  <c r="R61" i="5"/>
  <c r="R60" i="5"/>
  <c r="R59" i="5"/>
  <c r="R58" i="5"/>
  <c r="R57" i="5"/>
  <c r="R56" i="5"/>
  <c r="R55" i="5"/>
  <c r="R54" i="5"/>
  <c r="R53" i="5"/>
  <c r="R52" i="5"/>
  <c r="R51" i="5"/>
  <c r="R50" i="5"/>
  <c r="R49" i="5"/>
  <c r="R48" i="5"/>
  <c r="R47" i="5"/>
  <c r="R46" i="5"/>
  <c r="R45" i="5"/>
  <c r="R44" i="5"/>
  <c r="R43" i="5"/>
  <c r="R42" i="5"/>
  <c r="R41" i="5"/>
  <c r="R40" i="5"/>
  <c r="R39" i="5"/>
  <c r="R38" i="5"/>
  <c r="R37" i="5"/>
  <c r="R36" i="5"/>
  <c r="R35" i="5"/>
  <c r="R34" i="5"/>
  <c r="R33" i="5"/>
  <c r="R32" i="5"/>
  <c r="R31" i="5"/>
  <c r="R30" i="5"/>
  <c r="R29" i="5"/>
  <c r="R28" i="5"/>
  <c r="R27" i="5"/>
  <c r="R26" i="5"/>
  <c r="R25" i="5"/>
  <c r="R24" i="5"/>
  <c r="R23" i="5"/>
  <c r="R22" i="5"/>
  <c r="R21" i="5"/>
  <c r="R20" i="5"/>
  <c r="R19" i="5"/>
  <c r="R18" i="5"/>
  <c r="R17" i="5"/>
  <c r="R16" i="5"/>
  <c r="R15" i="5"/>
  <c r="R14" i="5"/>
  <c r="C56" i="4"/>
  <c r="R50" i="4"/>
  <c r="R49" i="4"/>
  <c r="R48" i="4"/>
  <c r="R47" i="4"/>
  <c r="R46" i="4"/>
  <c r="R45" i="4"/>
  <c r="R44" i="4"/>
  <c r="R43" i="4"/>
  <c r="R42" i="4"/>
  <c r="R41" i="4"/>
  <c r="R40" i="4"/>
  <c r="R39" i="4"/>
  <c r="R38" i="4"/>
  <c r="R37" i="4"/>
  <c r="C35" i="4"/>
  <c r="R35" i="4" s="1"/>
  <c r="R34" i="4"/>
  <c r="R33" i="4"/>
  <c r="R32" i="4"/>
  <c r="R31" i="4"/>
  <c r="R30" i="4"/>
  <c r="R29" i="4"/>
  <c r="R28" i="4"/>
  <c r="R27" i="4"/>
  <c r="R26" i="4"/>
  <c r="R25" i="4"/>
  <c r="R24" i="4"/>
  <c r="R23" i="4"/>
  <c r="R22" i="4"/>
  <c r="L22" i="4"/>
  <c r="R21" i="4"/>
  <c r="L21" i="4"/>
  <c r="R20" i="4"/>
  <c r="L20" i="4"/>
  <c r="R19" i="4"/>
  <c r="L19" i="4"/>
  <c r="R18" i="4"/>
  <c r="L18" i="4"/>
  <c r="R17" i="4"/>
  <c r="L17" i="4"/>
  <c r="R16" i="4"/>
  <c r="L16" i="4"/>
  <c r="R15" i="4"/>
  <c r="R14" i="4"/>
  <c r="C13" i="4"/>
  <c r="C12" i="4"/>
  <c r="R133" i="5"/>
  <c r="E133" i="5"/>
  <c r="C155" i="6"/>
  <c r="R155" i="6" s="1"/>
  <c r="C36" i="4"/>
  <c r="R36" i="4"/>
  <c r="R13" i="5"/>
  <c r="C12" i="5"/>
  <c r="J12" i="20" s="1"/>
  <c r="R91" i="5" l="1"/>
  <c r="C13" i="20"/>
  <c r="C12" i="20" s="1"/>
  <c r="C5" i="21"/>
  <c r="R86" i="6"/>
  <c r="C11" i="6"/>
  <c r="C71" i="5"/>
  <c r="R90" i="5"/>
  <c r="R87" i="6"/>
  <c r="C92" i="5"/>
  <c r="R92" i="5" s="1"/>
  <c r="C11" i="5" l="1"/>
  <c r="J11" i="20" s="1"/>
  <c r="R71" i="5"/>
</calcChain>
</file>

<file path=xl/sharedStrings.xml><?xml version="1.0" encoding="utf-8"?>
<sst xmlns="http://schemas.openxmlformats.org/spreadsheetml/2006/main" count="14442" uniqueCount="2077">
  <si>
    <t>BIỂU 10/CH</t>
  </si>
  <si>
    <t>RÀ SOÁT TIẾN ĐỘ DANH MỤC CÔNG TRÌNH, DỰ ÁN THỰC HIỆN NĂM 2023 CỦA HUYỆN ĐỒNG PHÚ - TỈNH BÌNH PHƯỚC</t>
  </si>
  <si>
    <t>STT</t>
  </si>
  <si>
    <t>Hạng mục</t>
  </si>
  <si>
    <t>Tăng thêm
(ha)</t>
  </si>
  <si>
    <t>Sử dụng vào đất (ha)</t>
  </si>
  <si>
    <t>CMĐ vào đất</t>
  </si>
  <si>
    <t>Địa điểm (đến cấp xã)</t>
  </si>
  <si>
    <t>Vị trí trên bản đồ địa chính (tờ bản đồ số, thửa số) hoặc vị trí trên bản đồ hiện trạng sử dụng đất cấp xã</t>
  </si>
  <si>
    <t>Căn cứ pháp lý
 ( QĐ giao vốn hoặc VB thuận chủ trương đầu tư )</t>
  </si>
  <si>
    <t>Ghi chú</t>
  </si>
  <si>
    <t>Kết quả rà soát</t>
  </si>
  <si>
    <t>Nguyên nhân</t>
  </si>
  <si>
    <t>THU HOI</t>
  </si>
  <si>
    <t>Kết luận</t>
  </si>
  <si>
    <t>RÀ SOÁT</t>
  </si>
  <si>
    <t>ghi chú</t>
  </si>
  <si>
    <t>(1)</t>
  </si>
  <si>
    <t>(2)</t>
  </si>
  <si>
    <t>(5)</t>
  </si>
  <si>
    <t>(6)</t>
  </si>
  <si>
    <t>(7)</t>
  </si>
  <si>
    <t>(8)</t>
  </si>
  <si>
    <t>(9)</t>
  </si>
  <si>
    <t>(10)</t>
  </si>
  <si>
    <t>(11)</t>
  </si>
  <si>
    <t>PHÒNG</t>
  </si>
  <si>
    <t>XÃ</t>
  </si>
  <si>
    <t>Công trình, dự án được phân bổ từ quy hoạch sử dụng đất cấp tỉnh</t>
  </si>
  <si>
    <t>(12)</t>
  </si>
  <si>
    <t>1.1</t>
  </si>
  <si>
    <t>Công trình, dự án mục đích quốc phòng, an ninh</t>
  </si>
  <si>
    <t>1.2</t>
  </si>
  <si>
    <t>Công trình, dự án để phát triển kinh tế - xã hội vì lợi ích quốc gia, công cộng</t>
  </si>
  <si>
    <t>1.2.1</t>
  </si>
  <si>
    <t>Công trình, dự án quan trọng quốc gia do Quốc hội quyết định chủ trương đầu tư mà phải thu hồi đất</t>
  </si>
  <si>
    <t>1.2.2</t>
  </si>
  <si>
    <t>Công trình, dự án do Thủ tướng Chính phủ chấp thuận, quyết định đầu tư mà phải thu hồi đất</t>
  </si>
  <si>
    <t>1.2.3</t>
  </si>
  <si>
    <t>Công trình, dự án do Hội đồng nhân dân cấp tỉnh chấp thuận mà phải thu hồi đất</t>
  </si>
  <si>
    <t>Công trình, dự án cấp huyện</t>
  </si>
  <si>
    <t>2.1</t>
  </si>
  <si>
    <t>a.</t>
  </si>
  <si>
    <t>Công trình, dự án có trong nghị quyết số 17/2021/NQ-HĐND ngày 07/12/2021 và nghị quyết số 05/2022/NQ-HĐND ngày 12/07/2022</t>
  </si>
  <si>
    <t>1</t>
  </si>
  <si>
    <t xml:space="preserve">Dự án Công trình QK1 </t>
  </si>
  <si>
    <t>CLN</t>
  </si>
  <si>
    <t>CQP</t>
  </si>
  <si>
    <t xml:space="preserve"> Tân Tiến</t>
  </si>
  <si>
    <t>Ấp Tân Hà</t>
  </si>
  <si>
    <t>Nghị quyết số 24/2022/NQ-HĐND ngày 09/12/2022 của Hội đồng nhân dân tỉnh</t>
  </si>
  <si>
    <t>Chuyển tiếp</t>
  </si>
  <si>
    <t>Năm 2018 đã thu hồi 9,0023 ha. Chuyển tiếp từ KH2018. QK 7 có VB số 5406/TM-TC ngày 17/9/2023 đề nghị tiếp tục đăng ký trong KH2024</t>
  </si>
  <si>
    <t>Đang bổ sung vốn để tiếp tục thực hiện phần diện tích còn lại.</t>
  </si>
  <si>
    <t>ct</t>
  </si>
  <si>
    <t>2</t>
  </si>
  <si>
    <t>Dự án nâng cấp mở rộng ĐT 741</t>
  </si>
  <si>
    <t>DGT</t>
  </si>
  <si>
    <t xml:space="preserve"> Tân Phú,  Tân Lập,  Tân Tiến,  Thuận Phú,  Thuận Lợi</t>
  </si>
  <si>
    <t xml:space="preserve">X. Tân Lập: 4,42 ha, 
X.Tân Tiến: 4,31 ha , 
TT.Tân Phú: 9,97 ha, Xã Thuận Phú 2,24 ha 
Xã Thuận Lợi 3,69 ha </t>
  </si>
  <si>
    <t>Chuyển tiếp 2020. Bổ sung diện tích thu hồi của xã Thuận Phú và Thuận Lợi .Đường mở rộng. Năm 2023 đang xây dựng.</t>
  </si>
  <si>
    <t>Đang vướng vận động các hộ dân nhận tiền bồi thường, hỗ trợ GPMB.</t>
  </si>
  <si>
    <t>3</t>
  </si>
  <si>
    <t>Dự án xây dựng dường Đồng Phú -Bình Dương (đoạn ĐT753 đến ranh Bình Dương)</t>
  </si>
  <si>
    <t>CLN  +  DGT +  NTS  +  SON + Các loại đất khác</t>
  </si>
  <si>
    <t>Tân Lợi,  Tân Lập, Tân Hòa, Tân Hưng</t>
  </si>
  <si>
    <t xml:space="preserve"> Xã Tân Lợi 
 Xã Tân Lập 12,2 ha 
 Xã Tân Hòa 24,46 ha
 Xã Tân Hưng 8,32 ha </t>
  </si>
  <si>
    <t>Chuyển tiếp. Điều chỉnh DT</t>
  </si>
  <si>
    <t xml:space="preserve">Đường mở mới. Gộp danh mục thu hồi. (dt cũ 68,37 ha). Chuyển tiếp KH2023. </t>
  </si>
  <si>
    <t>Dự án chưa phê duyệt dầu tư do dự án BOT đường Đổng Phú Bình Dương chưa thanh lý hợp dồng BOT</t>
  </si>
  <si>
    <t>4</t>
  </si>
  <si>
    <t>Đường Đồng Tiến-Tân Phú</t>
  </si>
  <si>
    <t>CLN, ONT, DGT,
DTL</t>
  </si>
  <si>
    <t xml:space="preserve"> Đồng Tiến,  Tân Phước,  Tân Hưng,  Tân Lợi,  Tân Phú</t>
  </si>
  <si>
    <t>X. Tân Hưng 1,4 ha, X. Tân Phước 2,2 ha, X. Tân Lợi 0,62 ha, X. Đồng Tiến1,17 ha</t>
  </si>
  <si>
    <t>Chuyển tiếp. Đã TH một phần. Điều chỉnh DT</t>
  </si>
  <si>
    <t>- Đăng ký lần đẩu năm 2021 (Nghị quyết 22/2020/NQ-HĐND ngày 20/12/2020). Đăng ký dược 3 năm.
- Tính đến năm 2023 đã tuyên truyền, vận dộng người dân hiến đẩt trong dó đã thực hiện dược 23,79ha, còn lại 11,3ha chưa thực hiện xong. Đề nghị chuyển tiếp sang năm 2024: 11,3ha.</t>
  </si>
  <si>
    <t>Do mội sổ hộ dân thuộc địa bàn huyện Đổng Phú nằm trong danh sách vận dộng vần chưa dồng ý hiến dất dể giao mặt bằng thi công. Ngoài ra. Trung tâm phát triền quỹ dấl huyện Đồng Phú dang phài tiến hành các thủ tục kiềm kê, áp giá bổi thường cho các hộ dân trong danh sách bổi thường nhưng chưa xong.</t>
  </si>
  <si>
    <t>Đổi tên sau cuộc họp 10_10, giữ nguyên diện tích 
CV số 984/BQLDA-TCKT ngày 12/10/2022 cua BQLDA tỉnh BP</t>
  </si>
  <si>
    <t>5</t>
  </si>
  <si>
    <t>Đường kết nối các KCN phía Tây Nam Đồng Xoài</t>
  </si>
  <si>
    <t>CLN, ONT</t>
  </si>
  <si>
    <t xml:space="preserve"> Tân Phú,  Tân Tiến,  Tân Lập</t>
  </si>
  <si>
    <t>TT Tân Phú 7,9 ha 
Xã Tân Tiến 1,7 ha
Xã Tân Lập 32,4 ha</t>
  </si>
  <si>
    <t xml:space="preserve">- Dăng ký lần dầu năm 2021 (Nghị quyết số 09/2021 /NQ-HĐND ngày 2/7/2021). Chưa quá 3 năm.
- Năm 2023 dã thực hiện được 32 ha còn lại 10 ha chưa thực hiện xong. Đề nghị chuyền tiếp sang năm 2024: 10ha.
</t>
  </si>
  <si>
    <t>Dự án thực hiện GPMB chù yếu lả vận động. Tinh dồn nam 2023 đã vận động dược khoảng 50% diện tích đất thu hồi cảc hộ dàn. TT QPTQĐ đang thực hiện trinh tự thủ tục để bồi thường 127 thửa dất.</t>
  </si>
  <si>
    <t>6</t>
  </si>
  <si>
    <t>Mương thoát nước đường ĐT 741</t>
  </si>
  <si>
    <t>DTL</t>
  </si>
  <si>
    <t>Ấp Thái Dũng</t>
  </si>
  <si>
    <t>Chuyển tiếp 2021. Năm 2023 đang xây dựng.</t>
  </si>
  <si>
    <t>7</t>
  </si>
  <si>
    <t xml:space="preserve"> Tân Lập</t>
  </si>
  <si>
    <t xml:space="preserve"> Chuyển tiếp từ KH2020. Năm 2023 đang xây dựng.</t>
  </si>
  <si>
    <t>8</t>
  </si>
  <si>
    <t>Công trình "lộ ra Đường dây 110kV từ trạm 220kV Chơn Thành (02 mạch)</t>
  </si>
  <si>
    <t>ODT  +  CLN</t>
  </si>
  <si>
    <t>DNL</t>
  </si>
  <si>
    <t xml:space="preserve"> Tân Phú</t>
  </si>
  <si>
    <t>Ấp Thắng Lợi</t>
  </si>
  <si>
    <t xml:space="preserve"> Chuyển tiếp từ KH2020. Thay đổi DT từ 0,13 lên 0,27 ha theo CV số 2937/PCBP-QLDA  ngày 15/9/2022 của Điện lực Bình Phước. Trình lại HĐND tỉnh về thay đổi DT.</t>
  </si>
  <si>
    <t>Đang điều chỉnh hướng tuyến</t>
  </si>
  <si>
    <t>9</t>
  </si>
  <si>
    <t>Công trình Đường dây 110kV trạm 110kv Phước Long - trạm 110kV Đồng Xoài</t>
  </si>
  <si>
    <t>ONT  +  CLN</t>
  </si>
  <si>
    <t>Xã Thuận Phú, Xã Thuận Lợi</t>
  </si>
  <si>
    <t xml:space="preserve"> Chuyển tiếp từ KH2020</t>
  </si>
  <si>
    <t>10</t>
  </si>
  <si>
    <t>Tuyến đi qua Nông trường Cao su Tân Lập (Tuyến 1)</t>
  </si>
  <si>
    <t>Xã Tân Lập</t>
  </si>
  <si>
    <t xml:space="preserve"> Chuyển tiếp từ KH2020.Đường mở mới có vận động hiến đất.</t>
  </si>
  <si>
    <t xml:space="preserve">Đang vướng một số hộ không ký biên bản kiểm kê </t>
  </si>
  <si>
    <t>11</t>
  </si>
  <si>
    <t>Tuyến đi qua Nông trường Cao su Tân Tiến (Tuyến 2)</t>
  </si>
  <si>
    <t>Xã Tân Tiến, xã Tân Hòa</t>
  </si>
  <si>
    <t xml:space="preserve"> Chuyển tiếp từ KH2020. Bổ sung cầu qua suối xã Tân Hòa và tuyến đường dẫn..Đường mở mới có vận động hiến đất.</t>
  </si>
  <si>
    <t xml:space="preserve">Đang vướng một số thửa chưa có giá đất </t>
  </si>
  <si>
    <t>12</t>
  </si>
  <si>
    <t>Tuyến đi qua Khu QH dân cư mới xã Tân Tiến (Tuyến 3)</t>
  </si>
  <si>
    <t>Đang vướng một số hộ chưa nhận tiền bồi thường</t>
  </si>
  <si>
    <t>13</t>
  </si>
  <si>
    <t>Tuyến đường kết nối  Tân phú - xã Tân Lợi và đường Đồng Phú - Bình Dương (Tuyến 4)</t>
  </si>
  <si>
    <t xml:space="preserve"> Tân Phú, xã Tân Lợi, xã Tân Hòa</t>
  </si>
  <si>
    <t>Đang vướng  kiểm kê  hiện trạng, một số thửa đất không tìm thấy chủ sử dụng</t>
  </si>
  <si>
    <t>14</t>
  </si>
  <si>
    <t>Đường tổ 47, xã Tân Lập</t>
  </si>
  <si>
    <t>Ấp 3</t>
  </si>
  <si>
    <t xml:space="preserve"> Chuyển tiếp từ KH2019.Đường mở mới có vận động hiến đất.</t>
  </si>
  <si>
    <t>Đang vận động một số hộ và phương án xác định giá đất bồi thường</t>
  </si>
  <si>
    <t>15</t>
  </si>
  <si>
    <t>Đường Đông Tây 9 nối dài đến hồ Bà Mụ (Đổi tên thành "Xây dựng đường Tổ 23 nối dài đến đường kết nối Tây Nam Đồng Xoài, thị trấn Tân Phú")</t>
  </si>
  <si>
    <t xml:space="preserve"> Chuyển tiếp từ KH2019.Đang thực hiện. </t>
  </si>
  <si>
    <t>Vướng một số hộ chưa thu hồi xong.</t>
  </si>
  <si>
    <t>Đang thi công</t>
  </si>
  <si>
    <t>16</t>
  </si>
  <si>
    <t>Đường Nguyễn Hữu Thọ nối dài đến cầu mới ấp Quân Y, xã Tân Lợi ( đổi tên thành Xây dựng đường Nguyễn Hữu Thọ nối dài đến cầu Mới, khu phố Tân An, thị trấn Tân Phú )</t>
  </si>
  <si>
    <t xml:space="preserve"> Chuyển tiếp từ KH2019.Đường mở mới có vận động hiến đất.Đang thực hiện. </t>
  </si>
  <si>
    <t>Đang kiểm kê hiện trạng, xác định phương án xác định giá đất bồi thường</t>
  </si>
  <si>
    <t>Quá 3 năm</t>
  </si>
  <si>
    <t>17</t>
  </si>
  <si>
    <t>Đường Tôn Đức Thắng nối dài đến KCN Bắc Đồng Phú</t>
  </si>
  <si>
    <t xml:space="preserve"> Chuyển tiếp từ KH2019.Đường mở mới có vận động hiến đất. </t>
  </si>
  <si>
    <t>Đang vướng thu hồi còn 2 hộ</t>
  </si>
  <si>
    <t>18</t>
  </si>
  <si>
    <t>Đường Nguyễn Hữu Thọ đến đường Phạm Ngọc Thạch (Bắc Nam 2)- giai đoạn 2</t>
  </si>
  <si>
    <t>Đang thu hồi 50%. xác định phương án xác định giá đất bồi thường</t>
  </si>
  <si>
    <t>19</t>
  </si>
  <si>
    <t xml:space="preserve">Nâng cấp đường tổ 27 B (Đông Tây 10):  Đổi tên thành:Nâng cấp, sửa chữa đường Tổ 27 B (Đông Tây 10) đoạn từ ĐT741 đến đường Phú Riềng Đỏ, khu phố Thắng Lợi, thị trấn Tân Phú </t>
  </si>
  <si>
    <t xml:space="preserve"> Chuyển tiếp từ KH2019.Đường mở rộng có vận động hiến đất.Đã XD xong. Chưa thu hồi. </t>
  </si>
  <si>
    <t>Đang thu hồi,  xác định phương án xác định giá bồi thường</t>
  </si>
  <si>
    <t>mới</t>
  </si>
  <si>
    <t>sửa danh mục để chuyển sang đăng ký mới. Phòng KTHT</t>
  </si>
  <si>
    <t>20</t>
  </si>
  <si>
    <t>Đường vào trường mầm non Đồng Tiến</t>
  </si>
  <si>
    <t>HNK</t>
  </si>
  <si>
    <t>Đồng Tiến</t>
  </si>
  <si>
    <t>Ấp 4</t>
  </si>
  <si>
    <t xml:space="preserve"> Chuyển tiếp từ KH2020. Đường mở mới có vận động hiến đất.Đang thực hiện. </t>
  </si>
  <si>
    <t>Vướng một hộ không đồng ý phương án bồi thường</t>
  </si>
  <si>
    <t>Đã thực hiện</t>
  </si>
  <si>
    <t>21</t>
  </si>
  <si>
    <t>Thu hồi đất để phát triển kinh tế địa phương</t>
  </si>
  <si>
    <t>Tân Tiến</t>
  </si>
  <si>
    <t>Đất Tập đoàn CNCS Việt Nam giao về cho tỉnh. Chuyển tiếp từ KH2020. Đang thực hiện.</t>
  </si>
  <si>
    <t>Vướng  các hộ dân đang hoạt đông trên đất xâm canh</t>
  </si>
  <si>
    <t>22</t>
  </si>
  <si>
    <t>Khu dân cư Chợ Thuận Phú</t>
  </si>
  <si>
    <t>ONT, TMD, DGD, DKV, DGT</t>
  </si>
  <si>
    <t>xã Thuận Phú</t>
  </si>
  <si>
    <t>Ấp Thuận Phú 1</t>
  </si>
  <si>
    <t xml:space="preserve"> Chuyển tiếp từ KH2019.Đang thực hiện, đã có QH chi tiết, điều chỉnh điện tích theo bản đồ đo vẽ (dt cũ = 8,1 ha). </t>
  </si>
  <si>
    <t>Đang cắm mốc và giao đất theo bản đồ đo vẽ vừa được Sở TN phê duyệt.</t>
  </si>
  <si>
    <t>23</t>
  </si>
  <si>
    <t>Khu dân cư tập trung ấp 4, xã Tân Lập</t>
  </si>
  <si>
    <t>xã Tân Lập</t>
  </si>
  <si>
    <t xml:space="preserve"> Chuyển tiếp từ KH2019. Đang làm thủ tục thu hồi, điều chỉnh diện tích theo bản đồ đo vẽ( dt cũ 16,23 ha) </t>
  </si>
  <si>
    <t>24</t>
  </si>
  <si>
    <t>Khu dân cư tập trung kết hợp cơ quan hành chính nhà nước, trường học tại xã Tân Tiến</t>
  </si>
  <si>
    <t>ONT+DGT+PNK</t>
  </si>
  <si>
    <t>xã Tân Tiến</t>
  </si>
  <si>
    <t>Đang xây dựng phương án bồi thường</t>
  </si>
  <si>
    <t>25</t>
  </si>
  <si>
    <t xml:space="preserve">Đường tổ 8 </t>
  </si>
  <si>
    <t>ODT   +  CLN</t>
  </si>
  <si>
    <t>KP Tân An</t>
  </si>
  <si>
    <t xml:space="preserve"> Chuyển tiếp từ KH2019.Đường mở mới đoạn nối dài. Đã thực hiện xong, loại bỏ khỏi KH2024.</t>
  </si>
  <si>
    <t>26</t>
  </si>
  <si>
    <t>Đường tổ 10</t>
  </si>
  <si>
    <t>27</t>
  </si>
  <si>
    <t>Trạm 110KV khu CN Bắc Đồng Phú và nhánh rẽ trạm 110 KV khu CN Bắc ĐP</t>
  </si>
  <si>
    <t xml:space="preserve"> Tân Phú
Xã Tân Lợi</t>
  </si>
  <si>
    <t>ĐK 2021.Chuyển tiếp chưa thực hiện</t>
  </si>
  <si>
    <t>28</t>
  </si>
  <si>
    <t>Đường dây 110kV Đồng Xoài-Phú Giáo</t>
  </si>
  <si>
    <t>Xã Tân Phước, Tân Lợi, Tân Tiến,  Tân Lập,</t>
  </si>
  <si>
    <t>ĐK 2021. Bỏ tuyến qua Tân Hưng.Thay đổi DT từ 1,1 xuống 0,92 ha theo CV số 2937/PCBP-QLDA  ngày 15/9/2022 của Điện lực Bình Phước. Trình lại HĐND tỉnh về thay đổi DT. Chuyển tiếp chưa thực hiện.</t>
  </si>
  <si>
    <t>29</t>
  </si>
  <si>
    <t>Dự án Xây dựng đường kết nối ngang QL14 với tuyến ĐT.755 nối ĐT.753</t>
  </si>
  <si>
    <t>ONT  +  CLN  +   DGT  +  DTL</t>
  </si>
  <si>
    <t>Đồng Tiến, Tân Phước</t>
  </si>
  <si>
    <t>ĐK 2021.Đường mở mới. Đang thực hiện. Chuyển tiếp. Giảm dt do đã thu hồi 1 phần ( dt cũ 45 ha)</t>
  </si>
  <si>
    <t>Do dự ản thực hiện GPMB theo hình thức vận dộng, hiện còn đoạn 0l km người dân chưa đồng ý bàn giao mặt bàng nên phải tiếp tục vận dộng</t>
  </si>
  <si>
    <t>30</t>
  </si>
  <si>
    <t>Xây dựng tuyến kết nối ĐT 753B với đường Đồng Phú - Bình Dương (đoạn Lam Sơn - Tân Phước)</t>
  </si>
  <si>
    <t>ONT  +  CLN  +   DGT  +  DTL  +   NTD</t>
  </si>
  <si>
    <t xml:space="preserve">Tân Phước, Đồng Tâm </t>
  </si>
  <si>
    <t>ĐK 2021.Đường mở mới. Đang thực hiện. Chuyển tiếp. Giảm dt do đã thu hồi 1 phần ( dt cũ 31,6 ha)</t>
  </si>
  <si>
    <t>Nguyên nhân: Dự án vừa vận dộng vừa thi công nên hiện mới vận dộng và giao dược 94% mặt bảng cho thi công, còn lại khoáng 6% mặt bàng các hộ dàn không dồng ý hiến đất vi vậy phải chuyền sang thực hiện bồi thường giái phóng mặt bàng.</t>
  </si>
  <si>
    <t>Hỏi điện lực vị trí</t>
  </si>
  <si>
    <t>31</t>
  </si>
  <si>
    <t>Tăng cường khả năng thoát lũ Suối Rạt</t>
  </si>
  <si>
    <t>ODT  +  CLN  +   DGT  +  SON  +   ONT  +  CCC  +  CSK  +  HNK</t>
  </si>
  <si>
    <t>Đồng Tiến, Tân Phước, Tân Hưng, Tân Lợi,  Tân Phú</t>
  </si>
  <si>
    <t>ĐK 2021.Đang làm. Điều chỉnh tên, bỏ các loại đất LUA, LUK, LUC; bổ sung các loại đất CCC, CSK; HNK. Chuyển tiếp.</t>
  </si>
  <si>
    <t>Ngày 6/7/2023 dư án mới dược phê duyệt mới triển khai dược công tác bổi thướng GPMB. Dự kiến cuối năm 2023 hoàn thành công tác đo đạc bản dồ, bàn thông báo thu hồi dất</t>
  </si>
  <si>
    <t>Bổ sung đất rừng</t>
  </si>
  <si>
    <t>32</t>
  </si>
  <si>
    <t>Dự án xây dựng mương thoát nước mưa và thoát nước thải ngoài hàng rào khu đô thị dịch vụ và công nghiệp Đồng Phú</t>
  </si>
  <si>
    <t>CLN  +  DGT  +   ONT</t>
  </si>
  <si>
    <t>Tân Lập</t>
  </si>
  <si>
    <t>ĐK 2021.Đang thực hiện. Chuyển tiếp</t>
  </si>
  <si>
    <t>Năm 2023 dự án chưa dược phc duyệt dự án do Quy hoach chung các khu công nghiệp huyện Đồng phú chưa dược duyệt.</t>
  </si>
  <si>
    <t>33</t>
  </si>
  <si>
    <t>Dự án hiện đại hóa thủy lợi thích ứng biến dổi khí hậu - thành phần tỉnh Bình Phước (ADB9)</t>
  </si>
  <si>
    <t>Tân Lợi</t>
  </si>
  <si>
    <t>Dự án mới được phê duyệt ngày 15/8/2023. Dự kiến đến cuối năm 2023 chi thực hiện công tác đo vẽ bản đồ dịa chính và làm thù tục thông báo thu hồi đất. Đề nghị chuyển tiếp sang năm 2024</t>
  </si>
  <si>
    <t>34</t>
  </si>
  <si>
    <t>Mở rộng đường Đông Tây 9 (đất của ông Trần Văn Hoặc)</t>
  </si>
  <si>
    <t>ĐK 2021.Đường mở rộng.Đang thực hiện, vướng khiếu kiện. Chuyển tiếp</t>
  </si>
  <si>
    <t xml:space="preserve"> Vướng khiếu kiện</t>
  </si>
  <si>
    <t>35</t>
  </si>
  <si>
    <t>Đường phía sau khu Hoa viên - Tượng đài (đất của bà Phạm Thị Nhuần)</t>
  </si>
  <si>
    <t>ĐK 2021.Đường mở mới.Đang thực hiện vận động hiến đất. Chuyển tiếp</t>
  </si>
  <si>
    <t>Người dân chưa đồng ý hiến đất</t>
  </si>
  <si>
    <t>Chưa có vị trí; hỏi BQLDA</t>
  </si>
  <si>
    <t>36</t>
  </si>
  <si>
    <t xml:space="preserve">Xây dựng đường Tổ 9 kết nối giao thông với đường Phú Riềng Đỏ (đường Đông Tây 8), khu phố Tân An, thị trấn Tân Phú </t>
  </si>
  <si>
    <t>Công văn số 468/KTHT-GTXD ngày 17/9/2021 của Phòng Kinh tế và Hạ tầng.Đường mở mới đoạn kết nối.Đã xây dựng chưa đền bù chuyển tiếp</t>
  </si>
  <si>
    <t>37</t>
  </si>
  <si>
    <t>Xây dựng đường Âu Cơ đoạn từ Phú Riềng Đỏ đến ĐT 741 và đoạn từ Tôn Đức Thắng đến đường Bắc Nam 3, khu phố Tân Liên, thị trấn Tân Phú</t>
  </si>
  <si>
    <t>Công văn số 468/KTHT-GTXD ngày 17/9/2021 của Phòng Kinh tế và Hạ tầng.Đường mở mới. Đang thực hiện. Chuyển tiếp</t>
  </si>
  <si>
    <t>38</t>
  </si>
  <si>
    <t xml:space="preserve">Xây dựng cấp phối sỏi đỏ đường Ngô Quyền nối dài từ đường Tôn Đức Thắng đến đường Bắc Nam 3, khu phố Tân Liên, thị trấn Tân Phú </t>
  </si>
  <si>
    <t>Công văn số 468/KTHT-GTXD ngày 17/9/2021 của Phòng Kinh tế và Hạ tầng.Đường mở mới.Đang thực hiện. Chuyển tiếp</t>
  </si>
  <si>
    <t>39</t>
  </si>
  <si>
    <t>Xây dựng đường Nguyễn Huệ nối dài từ Tôn Đức Thắng đến đường Bắc Nam 3, khu phố Tân Liên, thị trấn Tân Phú.</t>
  </si>
  <si>
    <t>Công văn số 468/KTHT-GTXD ngày 17/9/2021 của Phòng Kinh tế và Hạ tầng. Đường mở mới đoạn nối dài. Đang thực hiện. Chuyển tiếp</t>
  </si>
  <si>
    <t>40</t>
  </si>
  <si>
    <t>Xây dựng đường Hùng Vương nối dài đến đường đường liên xã Tân Phú -Tân Hưng</t>
  </si>
  <si>
    <t>Bỏ</t>
  </si>
  <si>
    <t>Công văn số 468/KTHT-GTXD ngày 17/9/2021 của Phòng Kinh tế và Hạ tầng.Đường mở mới. Loại bỏ khỏi DM KH 2024 do đã cắt vốn.</t>
  </si>
  <si>
    <t>41</t>
  </si>
  <si>
    <t>Xây dựng đường quy hoạch Khu dân cư ấp 9 xã Tân Lập</t>
  </si>
  <si>
    <t>Đã thực hiện. Không thu hồi</t>
  </si>
  <si>
    <t>Công văn số 468/KTHT-GTXD ngày 17/9/2021 của Phòng Kinh tế và Hạ tầng.Đường mở mới. Loại bỏ khỏi DM KH 2024 do làm đường hiện trạng không thu hồi.</t>
  </si>
  <si>
    <t>42</t>
  </si>
  <si>
    <t xml:space="preserve"> Nâng cấp mở rộng đường Phạm Ngọc Thạch, khu phố Tân Liên, thị trấn Tân Phú.</t>
  </si>
  <si>
    <t>Công văn số 468/KTHT-GTXD ngày 17/9/2021 của Phòng Kinh tế và Hạ tầng.Đường mở rộng. Đang thực hiện. Chuyển tiếp</t>
  </si>
  <si>
    <t>43</t>
  </si>
  <si>
    <t>Xây dựng đường quy hoạch D1 - Khu HC xã Tân Lập (đường bên hông Chợ)</t>
  </si>
  <si>
    <t>ONT   +   CLN</t>
  </si>
  <si>
    <t>ĐK 2022.Đường mở mới. Đang thực hiện. Chuyển tiếp</t>
  </si>
  <si>
    <t>th</t>
  </si>
  <si>
    <t>44</t>
  </si>
  <si>
    <t>Nâng cấp, mở rộng đường nối từ ĐT 753 đi nghĩa trang Nhân dân huyện Đồng Phú</t>
  </si>
  <si>
    <t>Tân Phước</t>
  </si>
  <si>
    <t>ĐK 2022.Đường mở rộng. Đã xây dựng xong. Loại bỏ khỏi DM KH 2024.</t>
  </si>
  <si>
    <t>hoàn thành QT</t>
  </si>
  <si>
    <t>45</t>
  </si>
  <si>
    <t>Xây dựng vỉa hè, điện chiếu sáng đường Âu Cơ đoạn từ Phú Riềng Đỏ đến ĐT 741 và xây dựng đoạn CPSĐ từ Tôn Đức Thắng đến đường Bắc Nam 3, khu phố Tân Liên, thị trấn Tân Phú</t>
  </si>
  <si>
    <t>46</t>
  </si>
  <si>
    <t>Xây dựng đường trong khu căn cứ hậu cần huyện Đồng Phú</t>
  </si>
  <si>
    <t>Tân Hoà</t>
  </si>
  <si>
    <t>Xã: Chỉ thi công trên phần hiện trạng, không thu hồi, CMĐ</t>
  </si>
  <si>
    <t>47</t>
  </si>
  <si>
    <t>Cụm công nghiệp Tân Hưng</t>
  </si>
  <si>
    <t>SKN</t>
  </si>
  <si>
    <t>Tân Hưng</t>
  </si>
  <si>
    <t>ĐK 2022. Điều chỉnh DT từ 68 lên 69 ha theo bản đồ đo vẽ hiện trạng mới. Trình lại HĐND tỉnh về thay đổi  DT. Đang thực hiện. Chuyển tiếp</t>
  </si>
  <si>
    <t>Vưởng thủ tục đầu tư</t>
  </si>
  <si>
    <t>48</t>
  </si>
  <si>
    <t xml:space="preserve">Mở rông ĐT758 từ Bình Long đến Thuận Phú và đoạn kết nối với QL14 </t>
  </si>
  <si>
    <t>ONT  +  CLN  +   ODT  +  DGT  +   DTL</t>
  </si>
  <si>
    <t>Thuận Lợi, Thuận Phú, Đồng Tiến</t>
  </si>
  <si>
    <t>Đăng ký lần đầu năm 2022(Nghị quyết số Nghi quyết sổ 17/2021/NQ-HĐND ngày 07/12/2021). Chưa quá 3 năm.
- Năm 2023 chưa thực hiện. Đe nghị chuyển tiềp sang năm 2024.</t>
  </si>
  <si>
    <t>Năm 2023 dự án chưa dược phê duyệt dự án dầu tư nên chưa thực hiện.</t>
  </si>
  <si>
    <t>49a</t>
  </si>
  <si>
    <t>Nâng cấp. mở rộng đường tỉnh 753 giai đoạn I (đoạn từ ngã 4 sóc Miên thành phố Đồng Xoài đến đường Đồng Phú - Bình Dương)</t>
  </si>
  <si>
    <t>Tân Phước, Tân Hưng,</t>
  </si>
  <si>
    <t>VB số 392/BQLDA-TCKT ngày 11/5/2023 của BAQLDA Đầu tư Xây dựng tỉnh Bình Phước
Nghị quyết số 05/2022/NQ-HĐND ngày 12/07/2022 của Hội đồng nhân dân tỉnh
Nghị quyết số 32/2022/NQ-HĐND ngày 9/12/2022 của Hội đồng nhân dân tỉnh</t>
  </si>
  <si>
    <t>ĐK 2022.Đường mở mới. Đổi tên từ dự án:Nâng cấp mở rông ĐT753 và xây dựng cầu Mã Đà kết nối với sân bay quốc tế Long Thành Đồng Nai và cảng Cái Mép, Thị Vải Bà Rịa-Vũng Tàu (NQ số 24). Đang thực hiện. Bỏ do đă có trong NQ 04 bổ sung danh mục thu hồi đất năm 2023.</t>
  </si>
  <si>
    <t>Nâng cấp mở rông ĐT753 và xây dựng cầu Mã Đà kết nối với sân bay quốc tế Long Thành Đồng Nai và cảng Cái Mép, Thị Vải Bà Rịa-Vũng Tàu</t>
  </si>
  <si>
    <t>49b</t>
  </si>
  <si>
    <t xml:space="preserve">Đất dự trữ xây dựng giao thông do thay đổi tên dự án :Nâng cấp mở rông ĐT753 và xây dựng cầu Mã Đà kết nối với sân bay quốc tế Long Thành Đồng Nai và cảng Cái Mép, Thị Vải Bà Rịa-Vũng Tàu </t>
  </si>
  <si>
    <t>Tân Lợi, Tân Hòa</t>
  </si>
  <si>
    <t>ĐK 2022.Đường mở mới. Bỏ đất dự trữ  NQ thu hồi</t>
  </si>
  <si>
    <t>50</t>
  </si>
  <si>
    <t>Nâng cấp, sửa chữa đường GTNT từ ngã ba Nhà ông Ba Thu đi ngã ba nhà ông Ba Nhu ấp Suối Nhung, xã Tân Hưng</t>
  </si>
  <si>
    <t xml:space="preserve"> Tân Hưng</t>
  </si>
  <si>
    <t>Ấp Suối Nhung-
Ấp Pa Pếch</t>
  </si>
  <si>
    <t>ĐK 2022 (đã có NQ05_8).Đường mở rộng. Đã xây dựng xong. Loại bỏ khỏi DM KH 2024.</t>
  </si>
  <si>
    <t>Không chi phí GPMB</t>
  </si>
  <si>
    <t>51</t>
  </si>
  <si>
    <t>XD đường từ ĐT.753 ấp suối Da đến ấp 5, xã Tân Hưng</t>
  </si>
  <si>
    <t>Ấp Cây Cầy-
Ấp Suối Da- Ấp 5</t>
  </si>
  <si>
    <t>ĐK 2022 (đã có NQ05_9).Đường mở rộng. Đã xây dựng xong. Loại bỏ khỏi DM KH 2024.</t>
  </si>
  <si>
    <t>52</t>
  </si>
  <si>
    <t>Xây dựng công trình khu vực phòng thủ huyện</t>
  </si>
  <si>
    <t>RSX</t>
  </si>
  <si>
    <t>Tân Hòa</t>
  </si>
  <si>
    <t xml:space="preserve"> Chuyển tiếp từ KH2018 (đã có NQ05_10). Đang làm chuyển tiếp. Giảm dt theo VB 3128 của BCH QS tỉnh BP ( dt cũ 49 ha)</t>
  </si>
  <si>
    <t>Vướng thu hồi đất rừng tự nhiên , đang điều chỉnh giảm diện tích dự án.</t>
  </si>
  <si>
    <t>53</t>
  </si>
  <si>
    <t>Mở rộng Khu công nghiệp Nam Đồng Phú</t>
  </si>
  <si>
    <t>CLN và các loại đất khác</t>
  </si>
  <si>
    <t>SKK</t>
  </si>
  <si>
    <t>Cập nhật DT theo Ban Quản lý Khu kinh tế tại Công văn số 149/BQL-QHXDTNMT ngày 03/02/2021. Chuyển tiếp từ KH2020
(đã có NQ05_11)</t>
  </si>
  <si>
    <t>Đang xác định ranh mốc</t>
  </si>
  <si>
    <t>54</t>
  </si>
  <si>
    <t>Mở rộng Khu công nghiệp Bắc Đồng Phú</t>
  </si>
  <si>
    <t>Thị trấn Tân Phú</t>
  </si>
  <si>
    <t>KP Bàu Ké</t>
  </si>
  <si>
    <t>Cập nhật DT theo Ban Quản lý Khu kinh tế tại Công văn số 149/BQL-QHXDTNMT ngày 03/02/2021.  Chuyển tiếp từ KH2020
(đã có NQ05_12)</t>
  </si>
  <si>
    <t>55</t>
  </si>
  <si>
    <t>Thu hồi đất của Công ty Cao su Đồng Phú giao về cho địa phương quản lý để xây dựng công trình phúc lợi xã hội</t>
  </si>
  <si>
    <t>PNK</t>
  </si>
  <si>
    <t>Thuận Lợi</t>
  </si>
  <si>
    <t>Ấp Thuận Hòa 1, 2</t>
  </si>
  <si>
    <t>ĐK 2021(đã có NQ05_13). Đang thực hiện. Chuyển tiếp</t>
  </si>
  <si>
    <t>Đang xác định phương án xác định giá bồi thường</t>
  </si>
  <si>
    <t>56</t>
  </si>
  <si>
    <t>Đường kết nối các KCN phía Tây Nam Đồng Xoài (bổ sung)</t>
  </si>
  <si>
    <t>ĐK 2022(đã có NQ05_14).Đường mở mới. Bỏ do gộp  danh mục thu hồi</t>
  </si>
  <si>
    <t>57</t>
  </si>
  <si>
    <t>Xây dựng đường DH Thuận Phú -Thuận Lợi (từ ĐT 758 vào ấp Đồng Búa), xã Thuận Phú</t>
  </si>
  <si>
    <t xml:space="preserve"> Thuận Phú</t>
  </si>
  <si>
    <t>Ấp Đồng Búa</t>
  </si>
  <si>
    <t>ĐK 2022 (đã có NQ05_1,16).Đường mở rộng. Đã xây dựng xong. Loại bỏ khỏi DM KH 2024.</t>
  </si>
  <si>
    <t>58</t>
  </si>
  <si>
    <t>Xây dựng đường vào Điểm trường Km12 Trường TH và THCS Đồng Tâm, ấp 4, xã Đồng Tâm</t>
  </si>
  <si>
    <t xml:space="preserve"> Đồng Tâm</t>
  </si>
  <si>
    <t>ĐK 2022 (đã có NQ05_2,17).Đường mở mới. Đã xây dựng xong. Loại bỏ khỏi DM KH 2024.</t>
  </si>
  <si>
    <t>59</t>
  </si>
  <si>
    <t>Xây dựng đường GTNT ấp Phước Tiến đi ấp Nam Đô, xã Tân Phước</t>
  </si>
  <si>
    <t xml:space="preserve"> Tân Phước</t>
  </si>
  <si>
    <t xml:space="preserve">ấp Nam Đô-ấp Phước Tiến </t>
  </si>
  <si>
    <t>ĐK 2022 (đã có NQ05_3,18)Đường mở rộng. Đã xây dựng xong. Loại bỏ khỏi DM KH 2024 àm trên nền HLLG không thu hồi</t>
  </si>
  <si>
    <t>Xây dựng đường từ ngã ba dây điện đi khu tình thương, ấp Suối Nhung, xã Tân Hưng</t>
  </si>
  <si>
    <t>Ấp Suối nhung</t>
  </si>
  <si>
    <t>ĐK 2022 (đã có NQ05_4,19).Đường mở rộng Đang thực hiện. Chuyển tiếp</t>
  </si>
  <si>
    <t>Đang vận động thu hồi các hộ dân hiến đất</t>
  </si>
  <si>
    <t>xác định lại có Thu hồi hay ko?</t>
  </si>
  <si>
    <t>61</t>
  </si>
  <si>
    <t>Nâng cấp đường GTNT từ ĐT741 (bên hông trường TH Tân Lập) đến KDC ấp 4, xã Tân Lập (TLA12): Sửa địa chỉ tên xã</t>
  </si>
  <si>
    <t>ĐK 2022 (đã có NQ05_6,21).Đường mở rộng. Đang làm. Loại bỏ khỏi DM KH 2024 àm trên nền HLLG không thu hồi</t>
  </si>
  <si>
    <t>62</t>
  </si>
  <si>
    <t>Nâng cấp, sửa chữa đường GTNT từ ĐT 758 (nghĩa trang Nhân dân xã Thuận Phú) đến ngã tư Bảy Thạnh, xã Thuận Lợi</t>
  </si>
  <si>
    <t>Ấp Thuận Thành 1</t>
  </si>
  <si>
    <t>ĐK 2022 (đã có NQ05_7,22).Đường mở rộng.Đã xây dựng xong.Loại bỏ khỏi DM KH 2024 àm trên nền HLLG không thu hồi</t>
  </si>
  <si>
    <t>70% đất CS. Bỏ không thu hồi</t>
  </si>
  <si>
    <t>Đất mở rộng để xây dựng nhà văn hóa và khu thể thao ấp 6</t>
  </si>
  <si>
    <t>DSH</t>
  </si>
  <si>
    <t>( NQ05_23)Đang thực hiện. Chuyển tiếp</t>
  </si>
  <si>
    <t>Đang xác định ranh mốc và thẩm định bản đồ trích đo</t>
  </si>
  <si>
    <t>Đất mở rộng để xây dựng nhà văn hóa và khu thể thao ấp 7</t>
  </si>
  <si>
    <t>( NQ05_24)Đang thực hiện. Chuyển tiếp</t>
  </si>
  <si>
    <t>NQ 04</t>
  </si>
  <si>
    <t>Dự án Xây dựng đường kết nối ngang QL14 với tuyến ĐT.755 nối ĐT.753. (thu hồi đất RSX)</t>
  </si>
  <si>
    <t>( NQ05_25).Đường mở mới.Đang thực hiện. Chuyển tiếp</t>
  </si>
  <si>
    <t xml:space="preserve">Vướng thu hồi đất rừng </t>
  </si>
  <si>
    <t>NQ 05</t>
  </si>
  <si>
    <t>66</t>
  </si>
  <si>
    <t>Nâng cấp đường nhựa nối dài hai đầu đường vành đai từ thị trấn Tân Phú đến giáp ranh xã Tân Lập, huyện Đồng Phú, tỉnh Bình Phước</t>
  </si>
  <si>
    <t>( NQ05_26).Đang làm. Loại bỏ khỏi DM KH 2024 làm trên nền HLLG không thu hồi</t>
  </si>
  <si>
    <t>Bỏ QT xong</t>
  </si>
  <si>
    <t>Xây dựng đường kết nối ĐT 753B với đường Đồng Phú - Bình Dương (đoạn Lam Sơn - Tân Phước) (thu hồi đất RSX)</t>
  </si>
  <si>
    <t>Đường mở mới.Đang làm chuyển tiếp. Giảm dt do đã thu hồi 1 phần ( dt cũ 7,69 ha)</t>
  </si>
  <si>
    <t>Dự án cơ sở hạ tầng định hướng phát triển bền vững và thích ứng biến đổi khí hậu tỉnh Bình Phước (ADB)</t>
  </si>
  <si>
    <t>ONT, SON, CLN, DGT, LUA, LUK</t>
  </si>
  <si>
    <t>Tân Phước, Tân Hưng, Tân Lợi</t>
  </si>
  <si>
    <t>- Đăng ký lần đầu năm 2022(Nghị quyết số Nghị quyết sổ 05/2022/NQ-HĐND ngày 12/07/2022). Chưa quá 3 năm.
- Năm 2023 chưa thực hiện xong. Đề nghị chuyển tiếp sang năm 2024.</t>
  </si>
  <si>
    <t>Năm 2023 dự án đang trinh báo cáo dề xuất chủ trương đầu tư nên chưa thực hiện</t>
  </si>
  <si>
    <t>Diện tích đất dự kiến làm công viên khu tượng đài</t>
  </si>
  <si>
    <t>DKV</t>
  </si>
  <si>
    <t>Chuyển tiếp. Sửa dt.</t>
  </si>
  <si>
    <t>( NQ05_30) Đang thực hiện chuyển tiếp</t>
  </si>
  <si>
    <t>Đang cắm mốc và giao đất theo bản đồ đo vẽ vừa được Sở TN phê duyệt. (DT cũ 0,19 ha)</t>
  </si>
  <si>
    <t>c</t>
  </si>
  <si>
    <t>Công trình, dự án  thu hồi đăng ký mới trong NQ 24/2022 ngày 9/12/2022</t>
  </si>
  <si>
    <t>CLN, ONT, DGT, DTL và các loại khác</t>
  </si>
  <si>
    <t>Bỏ do gộp  danh mục thu hồi</t>
  </si>
  <si>
    <t>moi</t>
  </si>
  <si>
    <t>Dự án Xây dụng đường Minh Lập (Chơn Thành) - Bù Nho (Phú Riềng) -Đồng Phủ</t>
  </si>
  <si>
    <t>Thuận Phú</t>
  </si>
  <si>
    <t>-Đăng ký lẩn đầu năm 2023(Nghị quyết số Nghị quyết số 24/NQ-HĐND ngày 9/12/2022). Chưa quá 3 năm.
- Năm 2023 chưa thực hiện. Đề nghị chuyển tiếp sang năm 2024</t>
  </si>
  <si>
    <t>Năm 2023 dự án chưa dược giao vốn khởi công mới nên chưa thực hiện</t>
  </si>
  <si>
    <t>Dự án xây dựng đường Đồng Phú -Bình Dương (đoạn ĐT753 đến ranh Bình Dương)</t>
  </si>
  <si>
    <t>ĐK 2023.Đường mở mới. Bỏ do gộp  danh mục thu hồi</t>
  </si>
  <si>
    <t xml:space="preserve">ĐK 2023.Gộp danh mục thu hồi </t>
  </si>
  <si>
    <t>Xây dựng đường từ ĐT.741 vào khu công nghiệp Nam Đồng Phú mở rộng</t>
  </si>
  <si>
    <t>ODT + CLN+ SKC</t>
  </si>
  <si>
    <t>ĐK 2023.Đường mở mới. Đang thực hiện chuyển tiếp</t>
  </si>
  <si>
    <t>Mới điều chỉnh hướng tuyến, đang thực hiện kiếm kê hiện trạng các thửa đất</t>
  </si>
  <si>
    <t>Xây dựng Cầu  Ba Bi, Ba Điền - X.Tân Lập</t>
  </si>
  <si>
    <t>ONT  +  CLN  +   DGT</t>
  </si>
  <si>
    <t>ĐK 2023. Đường mở mới. Đang thực hiện chuyển tiếp</t>
  </si>
  <si>
    <t>Vướng xác định giá đất</t>
  </si>
  <si>
    <t>c.</t>
  </si>
  <si>
    <t>Công trình, dự án có trong nghị quyết số  04/2023/NQ-HĐND ngày 12/07/2023</t>
  </si>
  <si>
    <t>Xây dựng đường xuyên tâm Tân Hưng - Tân Lập</t>
  </si>
  <si>
    <t>ONT,CLN</t>
  </si>
  <si>
    <t>Xã Tân Hưng, Tân Lợi, Tân Tiến, Tân Lập</t>
  </si>
  <si>
    <t>Nghị quyết số 04/2023/NQ-HĐND ngày 12/07/2023 của Hội đồng nhân dân tỉnh</t>
  </si>
  <si>
    <t>ĐK bổ sung thu hồi</t>
  </si>
  <si>
    <t xml:space="preserve">Mới ĐK bổ sung thu hồi NQ giữa năm. </t>
  </si>
  <si>
    <t>Đầu tư xây dựng nối dài các dường tồ đắu nối với dường DH KCN Phía Tây Nam Dồng Xoài, xâ Tân Tiến (tồ 1, tồ 5, tồ 17, tổ 29, tổ 39, tổ 46...)</t>
  </si>
  <si>
    <t xml:space="preserve"> xã Tân Tiến</t>
  </si>
  <si>
    <t>đường Tổ 29, Tổ 47</t>
  </si>
  <si>
    <t>Đầu tư xây dựng nối dài các dường tô đấu nối với đường ĐH K.CN Phía Tây Nam Đồng Xoài, xã Tân Lập (tổ 20, tồ 26, tổ 30, tổ 36, tổ 46...)</t>
  </si>
  <si>
    <t xml:space="preserve"> xã Tân Lập</t>
  </si>
  <si>
    <t>đường Tổ 20, Tổ 26, Tổ 36</t>
  </si>
  <si>
    <t>Nâng cấp láng nhựa đường GTNT từ ĐH Đồng Tiến - Tân Phú đến đường Bào Cua xã Tân Phước (TAPOM 7 - DTI 18)</t>
  </si>
  <si>
    <t>Xã Tân Hưng, Tân Phước</t>
  </si>
  <si>
    <t>Xây dựng các tuyến đường khu trung tâm hành chính xã Tân Lợi</t>
  </si>
  <si>
    <t>Xã Tân Lợi</t>
  </si>
  <si>
    <t>Ấp Trảng Tranh</t>
  </si>
  <si>
    <t>Xây dựng dường số 3, 5, 7, 10, 11,12 khu trung tâm hành chính xã Tân Hưng</t>
  </si>
  <si>
    <t>Xã Tân Hưng</t>
  </si>
  <si>
    <t>Ấp Suối Đôi</t>
  </si>
  <si>
    <t>Xây dựng đường đoạn nối tiếp từ Tổ 4, ấp Đồng Búa, xà Thuận Phú đi ngã tư Bảy Thạnh, xã Thuận Lợi</t>
  </si>
  <si>
    <t>Xã Thuận Phú</t>
  </si>
  <si>
    <t>ấp Đồng Búa</t>
  </si>
  <si>
    <t>Tuyến số 2: (theo quy hoạch là tuyến kết nối số 03): Đầu tuyến giao với đường ĐT.741 (khoảng Km53+435), cuối tuyến giao với đường Đồng Phú - Bình Dương (giáp đường trục KCN tại khoảng Km32+600)</t>
  </si>
  <si>
    <t>Xã Tân Lập, Tân Hòa</t>
  </si>
  <si>
    <t>Xây dựng 04 phòng chức năng, nhà thi đấu đa năng, nhà xe, đường vào Trường Tiểu học và Trung học cơ sở Tân Lợi</t>
  </si>
  <si>
    <t>Ấp Thạch Màng</t>
  </si>
  <si>
    <t>Tuyến cao tốc Gia Nghĩa (Đắk Nông) - Chơn Thành (Bình Phước)</t>
  </si>
  <si>
    <t>Tân Hưng, Tân Phước, Đồng Tiến, Đồng Tâm</t>
  </si>
  <si>
    <t>Chuyển tiếp. Gộp DM thu hồi, tăng diện tích theo NQ04</t>
  </si>
  <si>
    <t>Xây dựng đường giao thông kết nối từ ĐT. 758 xã Thuận Phú đến ranh huyện Phú Riềng</t>
  </si>
  <si>
    <t>Nâng cấp mở rộng đường giao thông xà Tân Hòa di xã Tân Lợi</t>
  </si>
  <si>
    <t>Xã Tân Hòa, Tân Lợi</t>
  </si>
  <si>
    <t>Xây dựng đường từ ĐT.741 vào Khu công nghiệp Nam Đồng Phú mở rộng</t>
  </si>
  <si>
    <t>Ấp 1</t>
  </si>
  <si>
    <t>Nâng cấp, mờ rộng đường tỉnh 753 giai đoạn I (đoạn từ ngã 4 Sóc Miên thành phố Đồng Xoài đến đường Đồng Phú Bình Dương)</t>
  </si>
  <si>
    <t>d.</t>
  </si>
  <si>
    <t>Công trình, dự án đăng ký mới</t>
  </si>
  <si>
    <t>Trụ sở công an xã Tân Tiến</t>
  </si>
  <si>
    <t>CAN</t>
  </si>
  <si>
    <t>VB số 1066/BCA-H02 ngày 26/3/2020 của Bộ CA. 
VB số 353/CAT-PH10 ngày 23/3/2023 của CA tỉnh BP 
VB số 631/ CAH-TH ngày 25/9/2023 của CA huyện ĐP</t>
  </si>
  <si>
    <t>Đất nguồn gốc thuộc công ty CS.ĐK mới</t>
  </si>
  <si>
    <t>Đất nguồn gốc thuộc công ty CS.Đăng ký mới</t>
  </si>
  <si>
    <t>Trụ sở công an xã Thuận Phú</t>
  </si>
  <si>
    <t>ấp Thuận Phú 1</t>
  </si>
  <si>
    <t>Trụ sở công an xã Thuận Lợi</t>
  </si>
  <si>
    <t>CLN; SON</t>
  </si>
  <si>
    <t xml:space="preserve"> Thuận Lợi</t>
  </si>
  <si>
    <t>ấp Thuận Hòa 1</t>
  </si>
  <si>
    <t>Tăng cường khả năng thoát lũ Suối Rạt (bổ sung)</t>
  </si>
  <si>
    <t>VB số 834/BQLDA-KHTH ngày 29/8/2023 của BQLDA ĐT XD tỉnh BP</t>
  </si>
  <si>
    <t>Bổ sung thêm diện tích thu hồi .ĐK mới</t>
  </si>
  <si>
    <t>Bổ sung thêm diện tích thu hồi .Đăng ký mới</t>
  </si>
  <si>
    <t>10 ha</t>
  </si>
  <si>
    <t>STT 25, NQ 05</t>
  </si>
  <si>
    <t>Xây dựng mương thoát nước mưa và thoát nước thải ngoài hàng rào khu công nghiệp Nam Đồng Phú</t>
  </si>
  <si>
    <t>ĐK mới</t>
  </si>
  <si>
    <t>Đăng ký mới</t>
  </si>
  <si>
    <t>60 ha</t>
  </si>
  <si>
    <t>STT 27 NQ 05</t>
  </si>
  <si>
    <t>Thu hồi vị trí Sau UBND xã Thuận Phú</t>
  </si>
  <si>
    <t>Lô 24 NTCS Thuận Phú</t>
  </si>
  <si>
    <t>VB số 338/CSĐP-KTNN ngày 24/5/2023 của công ty CS ĐP</t>
  </si>
  <si>
    <t>Đất Ban Quản lý Khu kinh tế quản lý. ĐK mới</t>
  </si>
  <si>
    <t>Đất Ban Quản lý Khu kinh tế quản lý. Đăng ký mới</t>
  </si>
  <si>
    <t>Thu hồi vị trí Ấp Thuận Hải, xã Thuận Phú</t>
  </si>
  <si>
    <t>Giáp Công ty Điều Hapro</t>
  </si>
  <si>
    <t>Đất xây dựng sân bóng đá ấp 2</t>
  </si>
  <si>
    <t>DTT</t>
  </si>
  <si>
    <t>Thửa 119, tờ bản đồ số 82 (xã Tân Lập)</t>
  </si>
  <si>
    <t>Đất của Công ty Cổ phần Cao su Đồng Phú. ĐK mới</t>
  </si>
  <si>
    <t>Đất của Công ty Cổ phần Cao su Đồng Phú. Đăng ký mới</t>
  </si>
  <si>
    <t>Đất mở rộng xây dựng trung tâm văn hóa cộng động ấp 2</t>
  </si>
  <si>
    <t>Thửa đất số 94, tờ bản đồ số 82 (xã Tân Lập)</t>
  </si>
  <si>
    <t>Đất mở rộng để xây dựng nhà văn hóa và khu thể thao ấp 4</t>
  </si>
  <si>
    <t>Lô số 66 ; tờ bản đồ 32 thửa 286 (xã Tân Lập)</t>
  </si>
  <si>
    <t>Đất mở rộng để xây dựng nhà văn hóa và khu thể thao ấp 8 (giáp đất tổ 25 - ấp 8)</t>
  </si>
  <si>
    <t>Lô số 122 -24; tờ 17 giáp thửa 103 (xã Tân Lập)</t>
  </si>
  <si>
    <t>Điểm chung chuyển rác ấp 3;4;9 - xã Tân Lập</t>
  </si>
  <si>
    <t>DRA</t>
  </si>
  <si>
    <t>Lô 65 thửa 61;  tờ bản đồ 32 gần thửa 168 (xã Tân Lập)</t>
  </si>
  <si>
    <t>Khu dân cư tập trung ấp 1, xã Tân Lập</t>
  </si>
  <si>
    <t xml:space="preserve">Nhà văn hóa ấp Minh Hòa </t>
  </si>
  <si>
    <t>Thửa số 207, tờ bản đồ 57 - đo chính quy năm 2009- xã Tân Tiến</t>
  </si>
  <si>
    <t>Nhà văn hóa ấp Tân Hà</t>
  </si>
  <si>
    <t>Tờ bản đồ số 10, thửa đất số 88</t>
  </si>
  <si>
    <t>Điểm chung chuyển rác</t>
  </si>
  <si>
    <t>Tờ bản đồ số 32, vị trí tọa độ: X=1262366,99, y=564927,41 (xã Tân Tiến)</t>
  </si>
  <si>
    <t>Nhà văn hóa và khu thể thao ấp Thuận Phú 3</t>
  </si>
  <si>
    <t>Lô 159, thửa 25(tờ 14 đối diện thửa 3;4)- xã Thuận Phú</t>
  </si>
  <si>
    <t xml:space="preserve"> Diện tích đất mở rộng sân Trường THCS, Trường Tiểu học Thuận Phú và xây dựng sân thể thao xã</t>
  </si>
  <si>
    <t>DGD; DTT</t>
  </si>
  <si>
    <t>Đất sân bóng của Công ty (tờ 15 giáp thửa 13;17)- xã Thuận Phú</t>
  </si>
  <si>
    <t>Điểm chung chuyển rác ấp Thuận Phú 2</t>
  </si>
  <si>
    <t>Tờ bản đồ số 21 gần thửa 190 (xã Thuận Phú)</t>
  </si>
  <si>
    <t>Khu dân cư ấp Thuận Phú 2</t>
  </si>
  <si>
    <t>ONT</t>
  </si>
  <si>
    <t>Khu tập thể công nhân xí nghiệp chế biến mủ Thuận Phú (tờ 19 giáp thửa 12,13,10)-xã Thuận Phú</t>
  </si>
  <si>
    <t>Nhà văn hóa ấp, Trường tiểu học, Trường mầm non và khu vui chơi giải trí ấp Thuận Hòa 2</t>
  </si>
  <si>
    <t>DSH, DKV, ;DGD</t>
  </si>
  <si>
    <t>xã Thuận Lợi</t>
  </si>
  <si>
    <t>Lô 62, 68 Nông trường Thuận Phú- xã Thuận Lợi</t>
  </si>
  <si>
    <t>Khu vui chơi, giải trí ấp Thuận Hòa 1</t>
  </si>
  <si>
    <t>Lô 86 Nông trường Thuận Phú- xã Thuận Lợi</t>
  </si>
  <si>
    <t>Điểm chung chuyển rác ấp Thuận Hòa 1</t>
  </si>
  <si>
    <t>Lô 68; 86 Nông trường Thuận Phú ( Tờ bản đồ số 67 giáp thửa đất số 12; 13)- xã Thuận Lợi</t>
  </si>
  <si>
    <t>Cụm công nghiệp Tân Lập</t>
  </si>
  <si>
    <t>ấp 4, xã Tân Lập</t>
  </si>
  <si>
    <t>Lô 24; 65; 66; 67; 106
NTCS Tân Lập</t>
  </si>
  <si>
    <t>Đơn đăng ký Công ty Cổ phần Gỗ Xuất Khẩu Tâm Thành
CV số 979/UBND-KT ngày 10/5/2022 của UBND huyện ĐP</t>
  </si>
  <si>
    <t>Đường BTXM tổ 36, KP Thắng Lợi (Thửa 281)</t>
  </si>
  <si>
    <t>TT.Tân Phú</t>
  </si>
  <si>
    <t>KP.Thắng Lợi (thửa 281 , tờ 20)</t>
  </si>
  <si>
    <t>QĐ 1839/QĐ-UBND ngày 07/4/2021</t>
  </si>
  <si>
    <t>Đường BTXM được nhà nước đầu tư theo QH NTM. ĐK mới</t>
  </si>
  <si>
    <t>Đường BTXM được nhà nước đầu tư theo QH NTM. Đăng ký mới</t>
  </si>
  <si>
    <t>Đường BTXM Tổ Bàu 4B – An Hòa</t>
  </si>
  <si>
    <t>Xã Tân Tiến</t>
  </si>
  <si>
    <t xml:space="preserve"> Tổ Bàu 4B – An Hòa</t>
  </si>
  <si>
    <t>QĐ 4407/QĐ-UBND ngày 28/12/2020</t>
  </si>
  <si>
    <t>Đường BTXM Tổ Bàu 3 – An Hòa và Tổ Bàu 3 – An Hòa nối dài</t>
  </si>
  <si>
    <t>Tổ Bàu 3 – An Hòa và Tổ Bàu 3 – An Hòa nối dài)</t>
  </si>
  <si>
    <t>QĐ 3716//QĐ-UBND ngày 29/12/2019
QĐ 927/QĐ-UBND ngày 09/4/2020</t>
  </si>
  <si>
    <t>Đường BTXM Tổ QK9 – An Hòa</t>
  </si>
  <si>
    <t xml:space="preserve"> Tổ QK9 – An Hòa</t>
  </si>
  <si>
    <t>Đường BTXM Tổ 21B – Minh Tân</t>
  </si>
  <si>
    <t>Tổ 21B – Minh Tân</t>
  </si>
  <si>
    <t>QĐ 3309/QĐ-UBND ngày 07/12/2018</t>
  </si>
  <si>
    <t>Đường BTXM Tổ Hủm 2 - Ấp Chợ</t>
  </si>
  <si>
    <t>Tổ Hủm 2 - Ấp Chợ</t>
  </si>
  <si>
    <t>QĐ 4691/QĐ-UBND ngày 29/12/2016</t>
  </si>
  <si>
    <t>Đường BTXM Tổ QK9 An Hòa nối dài</t>
  </si>
  <si>
    <t>Tổ QK9 An Hòa nối dài</t>
  </si>
  <si>
    <t>QĐ 2380//QĐ-UBND ngày 12/8/2020</t>
  </si>
  <si>
    <t xml:space="preserve">Đường BTXM Tổ 47 nối dài - ấp Thái Dũng </t>
  </si>
  <si>
    <t xml:space="preserve">Tổ 47 nối dài - ấp Thái Dũng </t>
  </si>
  <si>
    <t>QĐ 3716//QĐ-UBND ngày 29/12/2019</t>
  </si>
  <si>
    <t>Đường BTXM Tổ 2 - ấp Tân Hà</t>
  </si>
  <si>
    <t>Tổ 2 - ấp Tân Hà</t>
  </si>
  <si>
    <t>Đường BTXM tổ Đội 5, ấp Chợ</t>
  </si>
  <si>
    <t>tổ Đội 5, ấp Chợ</t>
  </si>
  <si>
    <t>QĐ 372//QĐ-UBND ngày 12/02/2018</t>
  </si>
  <si>
    <t>Đường BTXM đội 5 ấp 4</t>
  </si>
  <si>
    <t>Xã Đồng Tiến</t>
  </si>
  <si>
    <t>Be 3 – Nguyễn Thị Nàng, đội 5 ấp 4</t>
  </si>
  <si>
    <t>QĐ 548//QĐ-UBND ngày 15/3/2019</t>
  </si>
  <si>
    <t>Đường BTXM đội 4 ấp 4</t>
  </si>
  <si>
    <t>Ông Bình – ông Lực, đội 4 ấp 4</t>
  </si>
  <si>
    <t>QĐ 1900//QĐ-UBND ngày 15/7/2019</t>
  </si>
  <si>
    <t>Đường BTXM Hẻm 3 đội 3 ấp 4</t>
  </si>
  <si>
    <t xml:space="preserve"> Hẻm 3 đội 3 ấp 4 (bà Hạnh)</t>
  </si>
  <si>
    <t xml:space="preserve">Đường BTXM được nhà nước đầu tư theo QH NTM. ĐK mới </t>
  </si>
  <si>
    <t>Đường BTXM được nhà nước đầu tư theo QH NTM. Đăng ký mới .</t>
  </si>
  <si>
    <t>Đường BTXM Hẻm 1 đội 4A ấp 4</t>
  </si>
  <si>
    <t>Hẻm 1 đội 4A ấp 4</t>
  </si>
  <si>
    <t>QĐ 1927/QĐ-UBND ngày 16/7/2019</t>
  </si>
  <si>
    <t>Đường BTXM được nhà nước đầu tư theo QH NTM. ĐK mới. (BĐ)</t>
  </si>
  <si>
    <t>Đường BTXM Hẻm 5 đội 7 ấp Cầu 2</t>
  </si>
  <si>
    <t>Hẻm 5 đội 7 ấp Cầu 2</t>
  </si>
  <si>
    <t>QĐ 4418/QĐ-UBND ngày 14/11/2016</t>
  </si>
  <si>
    <t>Đường BTXM Đội 4 ấp 3</t>
  </si>
  <si>
    <t xml:space="preserve"> Đội 4 ấp 3</t>
  </si>
  <si>
    <t xml:space="preserve">Đường BTXM Đội 5, ấp 2 </t>
  </si>
  <si>
    <t xml:space="preserve"> Đội 5, ấp 2  (ông Điểu U)</t>
  </si>
  <si>
    <t>Đường BTXM đội 5 ấp 1 đến đội 1 ấp 1</t>
  </si>
  <si>
    <t>Xã Đồng Tâm</t>
  </si>
  <si>
    <t xml:space="preserve"> Ông Tịnh - ông Trọng (đội 5 ấp 1 đến đội 1 ấp 1)</t>
  </si>
  <si>
    <t>Đường BTXM Đội 5 ấp 2</t>
  </si>
  <si>
    <t xml:space="preserve"> Đội 5 ấp 2 (bà Dương Thị Ngọc Anh)</t>
  </si>
  <si>
    <t xml:space="preserve">Đường BTXM Đội 2 ấp 3 </t>
  </si>
  <si>
    <t xml:space="preserve"> Đội 2 ấp 3 (Nhà bà Vi - ông Dục)</t>
  </si>
  <si>
    <t>Đường BTXM đội 1 ấp 1</t>
  </si>
  <si>
    <t xml:space="preserve"> ông Tám Dinh đội 1 ấp 1</t>
  </si>
  <si>
    <t>QĐ 9661//QĐ-UBND ngày 21/12/2021</t>
  </si>
  <si>
    <t xml:space="preserve">Đường BTXM Đội 6 ấp 2 </t>
  </si>
  <si>
    <t>Đội 6 ấp 2 (ông Đô)</t>
  </si>
  <si>
    <t xml:space="preserve">Đường BTXM Tổ 1 ấp Thuận Tiến </t>
  </si>
  <si>
    <t>Xã Thuận Lợi</t>
  </si>
  <si>
    <t>Tổ 1 ấp Thuận Tiến (ông Thiết – bà Ganh)</t>
  </si>
  <si>
    <t>49</t>
  </si>
  <si>
    <t>Đường BTXM  ấp Thuận Hòa 1</t>
  </si>
  <si>
    <t xml:space="preserve"> từ ông Thanh Tô - Nguyễn Van Hoàng ấp Thuận Hòa 1</t>
  </si>
  <si>
    <t>Đường BTXM  ấp Thuận Tân</t>
  </si>
  <si>
    <t xml:space="preserve"> từ nhà ông Đinh Xuân Hương đến nhà ông Nông Văn Đức ấp Thuận Tân,</t>
  </si>
  <si>
    <t>QĐ 336/QĐ-UBND ngày 30/10/2020</t>
  </si>
  <si>
    <t>Đường BTXM  tổ 2, ấp Tân Phú</t>
  </si>
  <si>
    <t xml:space="preserve"> Lô 6 – ông Thanh, tổ 2, ấp Tân Phú</t>
  </si>
  <si>
    <t>Đường BTXM  tổ 2, ấp Bù Xăng</t>
  </si>
  <si>
    <t xml:space="preserve"> Ông Viền – ông Tùng, tổ 2, ấp Bù Xăng</t>
  </si>
  <si>
    <t>Đường BTXM ấp Bù Xăng</t>
  </si>
  <si>
    <t xml:space="preserve"> từ nhà ông Thọ đến ông Chi ấp Bù Xăng</t>
  </si>
  <si>
    <t>Đường BTXM  tổ 4, ấp Đồng Búa</t>
  </si>
  <si>
    <t xml:space="preserve"> Trại gà Hùng Nhơn đến tổ 4, ấp Đồng Búa</t>
  </si>
  <si>
    <t xml:space="preserve">Đường BTXM ấp Đồng Bia </t>
  </si>
  <si>
    <t xml:space="preserve">Ông Thánh – ông Hò, ấp Đồng Bia </t>
  </si>
  <si>
    <t xml:space="preserve">Đường BTXM kết nối ĐH Tân Phú – Tân Phước với đường Đồng Tiến – Tân Phú </t>
  </si>
  <si>
    <t>TBĐ số 6</t>
  </si>
  <si>
    <t>Quyết định số 9919/QĐ-UBND ngày 15/12/2022</t>
  </si>
  <si>
    <t>Thu hồi đất trường Mầm non Đồng Tiến ấp 5(giáp đất bà Nguyệt)</t>
  </si>
  <si>
    <t>DGD</t>
  </si>
  <si>
    <t>Thửa 02 tờ 00</t>
  </si>
  <si>
    <t>VB số 1102/TB-UBND ngày 22/6/2023 của UBND huyện ĐP</t>
  </si>
  <si>
    <t>2.2</t>
  </si>
  <si>
    <t>Khu vực cần chuyển mục đích sử dụng đất để thực hiện việc nhận chuyển nhượng, thuê quyền sử dụng đất, nhận góp vốn bằng quyền sử dụng đất</t>
  </si>
  <si>
    <t>a</t>
  </si>
  <si>
    <t>Trang trại , công ty chăn nuôi, nông nghiệp CNC</t>
  </si>
  <si>
    <t>Trang trại nuôi gà thịt  và gà đẻ trứng - Cty CP SX KD DV Vĩnh Phúc</t>
  </si>
  <si>
    <t>NKH+ PNK</t>
  </si>
  <si>
    <t>X.Đồng Tâm</t>
  </si>
  <si>
    <t>Quyết định số 1693/QĐ-UBND ngày 23/07/2020</t>
  </si>
  <si>
    <t>ĐK 2021.Đang thực hiện.Chuyển tiếp</t>
  </si>
  <si>
    <t>Trang trại chăn nuôi gà thịt - Công ty TNHH Thương mại Thuận Hưng Phát BP</t>
  </si>
  <si>
    <t>X.Tân Phước</t>
  </si>
  <si>
    <t>Ấp Sắc Xi</t>
  </si>
  <si>
    <t>Quyết định số 2873/QĐ-UBND ngày 31/12/2019</t>
  </si>
  <si>
    <t xml:space="preserve">Trang trại chăn nuôi gà - Công ty TNHH Chăn nuôi Tân Lợi </t>
  </si>
  <si>
    <t>Xã Tân Hòa</t>
  </si>
  <si>
    <t>Tiểu khu 387</t>
  </si>
  <si>
    <t>QĐ số 1001/QĐ-UBND ngày 20/4/2021</t>
  </si>
  <si>
    <t>ĐK 2022.Đang thực hiện.Chuyển tiếp</t>
  </si>
  <si>
    <t>Công ty TNHH MTV sản xuất Thương mại Bảo Minh Quang</t>
  </si>
  <si>
    <t>Ấp Đồng Tân</t>
  </si>
  <si>
    <t>NQ 18/2021/NQ-HĐND ngày 7/12/2021 của HĐND tỉnh</t>
  </si>
  <si>
    <t>Khu chăn nuôi gà tập trung công nghệ cao-Công ty TNHH TM-DV-ĐT SP</t>
  </si>
  <si>
    <t>ấp Suối Đôi, xã Tân Hưng</t>
  </si>
  <si>
    <t>tờ 4; 40, thửa 3 (trích đo từ thửa số 13; 89; 124; 145; 156)</t>
  </si>
  <si>
    <t>Tờ trình số 137 ngày 12/8/2022 của UBND huyện Đồng Phú</t>
  </si>
  <si>
    <t>ĐK 2023 -xin chủ trương đầu tư.Đang thực hiện.Chuyển tiếp</t>
  </si>
  <si>
    <t>Trồng cây dược liệu-Phạm Thị Thêm</t>
  </si>
  <si>
    <t>NKH</t>
  </si>
  <si>
    <t>tờ 18, thửa 15</t>
  </si>
  <si>
    <t>Trang trại chăn nuôn heo-Công ty TNHH MTV Dịch vụ Chăn nuôi Thuận Thành</t>
  </si>
  <si>
    <t>Ấp Thuận Thành 2, xã Thuận Lợi</t>
  </si>
  <si>
    <t>tờ 24, thửa 179</t>
  </si>
  <si>
    <t xml:space="preserve">Quyết định số 1427/QĐ-UBND ngày 29/06/2020
ĐC QĐ CTĐT số 3166/QĐ-UBND ngày 15/12/2020
ĐC QĐ CTĐT số </t>
  </si>
  <si>
    <t xml:space="preserve">ĐK 2023. Đang thực hiện.Chuyển tiếp </t>
  </si>
  <si>
    <t>b</t>
  </si>
  <si>
    <t>Thương mại-dịch vụ</t>
  </si>
  <si>
    <t>Mại-Dịch Vụ</t>
  </si>
  <si>
    <t>Khu du lịch nghỉ dưỡng Sơn Hà</t>
  </si>
  <si>
    <t>TMD</t>
  </si>
  <si>
    <t>TT. Tân Phú</t>
  </si>
  <si>
    <t>Số 2356/QĐ-UBND ngày 25/9/2017 của UBND tỉnh
Số 1136/QĐ-UBND ngày 25/5/2020 của UBND tỉnh</t>
  </si>
  <si>
    <t>Số: 222/BC-TNMT ngày 28/8/2017 của PTN. Xong 1/500, thay đổi CTĐT. Đang thực hiện. Chuyển tiếp</t>
  </si>
  <si>
    <t>Của hàng kinh doanh xăng dầu - Cty TNHH TMDV Vạn Bình</t>
  </si>
  <si>
    <t>Kp Bàu Ké, Đường Phú Riềng Đỏ</t>
  </si>
  <si>
    <t>QĐ CTĐT 1901/QĐ-UBND ngày 10/9/2019 của UBND tỉnh</t>
  </si>
  <si>
    <t>Đăng ký 2020. Đang thực hiện. Chuyển tiếp</t>
  </si>
  <si>
    <t>CT</t>
  </si>
  <si>
    <t>Làm việc KTHT</t>
  </si>
  <si>
    <t>Cây xăng Sông Tiền Land</t>
  </si>
  <si>
    <t>X. Tân Lợi</t>
  </si>
  <si>
    <t>QĐ CTĐT số 1179/QĐ-UBND ngày 4/6/2019 của tỉnh</t>
  </si>
  <si>
    <t>Cty TNHH TM xăng dầu Phương Anh</t>
  </si>
  <si>
    <t>X. Tân Lập</t>
  </si>
  <si>
    <t>Ấp 2</t>
  </si>
  <si>
    <t>QĐ CTĐT 170/QĐ-UBND ngày 17/1/2020 của UBND tỉnh</t>
  </si>
  <si>
    <t>Cây xăng Thuận Phú của Cty TNHH SXTMDV Thuận Phú</t>
  </si>
  <si>
    <t>X. Đồng Tâm</t>
  </si>
  <si>
    <t>QĐ CTĐT 1932/QĐ-UBND ngày 16/9/2019 của UBND tỉnh</t>
  </si>
  <si>
    <t>Đăng ký 2020.Đang thực hiện. Chuyển tiếp</t>
  </si>
  <si>
    <t>Công ty TNHH SXKD DV Vĩnh Phúc
( Nhà hàng khách sạn ,khu nghỉ dưỡng)</t>
  </si>
  <si>
    <t xml:space="preserve">Ấp 4 </t>
  </si>
  <si>
    <t xml:space="preserve">  </t>
  </si>
  <si>
    <t>Đăng ký 2020
Cập nhật CTĐT. Đang thực hiện. Chuyển tiếp</t>
  </si>
  <si>
    <t>Nâng cấp cải tạo cửa hàng xăng dầu - Doanh nghiệp tư nhân Trần Tâm -xã Tân Hòa</t>
  </si>
  <si>
    <t>X. Tân Hòa</t>
  </si>
  <si>
    <t>Ấp Đồng Chắc</t>
  </si>
  <si>
    <t>QĐ CTĐT số 1059/QĐ-UBND ngày 17/5/2018</t>
  </si>
  <si>
    <t>Đăng ký 2019. Đang thực hiện. Chuyển tiếp</t>
  </si>
  <si>
    <t>Cửa hàng xăng dầu - DNTN Lê Hùng</t>
  </si>
  <si>
    <t>Ấp Đồng Xê</t>
  </si>
  <si>
    <t xml:space="preserve"> CTĐT số 55/QĐ-UBND ngày 08/01/2021</t>
  </si>
  <si>
    <t>ĐK 2021. Đang thực hiện. Chuyển tiếp</t>
  </si>
  <si>
    <t>Cửa hàng xăng dầu - Công ty TNHH MTV xăng dầu Khánh Linh</t>
  </si>
  <si>
    <t>Ấp Suối Nhung</t>
  </si>
  <si>
    <t>CTĐT số 1007/QĐ-UBND ngày 20/4/2021</t>
  </si>
  <si>
    <t xml:space="preserve">Công ty TNHH MTV xăng dâu Phong Nhân </t>
  </si>
  <si>
    <t>X. Đồng Tiến</t>
  </si>
  <si>
    <t>Ấp 6</t>
  </si>
  <si>
    <t>CTĐT số  số 1207/ QĐ-UBND Ngày 10/5/2021</t>
  </si>
  <si>
    <t>ĐK 2022 .Đang thực hiện. Chuyển tiếp</t>
  </si>
  <si>
    <t>Chưa có vị trí</t>
  </si>
  <si>
    <t>Công ty TNHH Dịch vụ Thương mại HPTT Miền Đông</t>
  </si>
  <si>
    <t>Ấp Cầu Rạt</t>
  </si>
  <si>
    <t>CV 409/SKHĐT-ĐKKD ngày 10/3/2022 của sở KHĐT BP</t>
  </si>
  <si>
    <t>Công ty TNHH một thành viên Xăng dầu Linh Hưng</t>
  </si>
  <si>
    <t>Làm nhà kho chứa hàng tạp hóa-Hồ Thị Quỳnh Ly</t>
  </si>
  <si>
    <t>ấp Cầu 2, xã Đồng Tiến</t>
  </si>
  <si>
    <t>tờ 8, thửa 390</t>
  </si>
  <si>
    <t>Tờ trình số 160 ngày 17/8/2022 của UBND huyện Đồng Phú</t>
  </si>
  <si>
    <t>ĐK 2023 -xin chủ trương đầu tư.Đang thực hiện. Chuyển tiếp</t>
  </si>
  <si>
    <t>Không rõ vị trí</t>
  </si>
  <si>
    <t>Khu du lịch Sinh thái nghỉ dưỡng Phúc Anh Lake View-Công ty CP Tập đoàn Đầu tư Phúc Anh</t>
  </si>
  <si>
    <t>ấp Thuận Tân, xã Thuận Lợi</t>
  </si>
  <si>
    <t>tờ 26, thửa 426; 251</t>
  </si>
  <si>
    <t>Xây cửa hàng kinh doanh xăng dầu-Nguyễn Thị Sáu</t>
  </si>
  <si>
    <t>tờ 28, thửa 32</t>
  </si>
  <si>
    <t>Xây cửa hàng kinh doanh xăng dầu-Phạm Thế Minh</t>
  </si>
  <si>
    <t>tờ 18, thửa 44</t>
  </si>
  <si>
    <t>Sản xuất phi nông nghiệp</t>
  </si>
  <si>
    <t>Nhà máy sản xuất bê tông thương phẩm và cấu kiện đúc sẵn- CT CP Thành An BP</t>
  </si>
  <si>
    <t>SKC</t>
  </si>
  <si>
    <t>X. Tân Phước</t>
  </si>
  <si>
    <t>Ấp Phước Tân</t>
  </si>
  <si>
    <t>QĐ CTĐT số 2366/QĐ-UBND ngày 23/09/2020 của tỉnh</t>
  </si>
  <si>
    <t>Nhà máy tái chế nhựa và sản xuất gạch không nung- CT TNHH MT Cao Gia Quý</t>
  </si>
  <si>
    <t>QĐ CTĐT số 2518/QĐ-UBND ngày 7/10/2020 của tỉnh</t>
  </si>
  <si>
    <t>Nhà máy sản xuất ván ép, ván lạng (không có công đoạn ngâm tẩm).Công ty TNHH một thành viên Thương mại Sản xuất gỗ Khanh An Phát</t>
  </si>
  <si>
    <t>Ấp QuânY</t>
  </si>
  <si>
    <t>QĐ CTĐT số 1284/QĐ-UBND ngày 18/5/2021</t>
  </si>
  <si>
    <t>ĐK 2022.Đang thực hiện. Chuyển tiếp</t>
  </si>
  <si>
    <t>Đầu tư dây truyền trạm trộn bê tông nhựa nóng, quy mô công suất 180 tấn/giờ.Công ty Cổ phần Đầu tư Xây lắp Miền Nam</t>
  </si>
  <si>
    <t>QĐ CTĐT số 1283/QĐ-UBND ngày 18/5/2021</t>
  </si>
  <si>
    <t xml:space="preserve">Nhà máy chế biến nông sản và thực phẩm Bà Tư Bình Phước.Công ty Cổ phần Tập đoàn Gia Bảo </t>
  </si>
  <si>
    <t>QĐ CTĐT số 1002/QĐ-UBND ngày 20/4/2021</t>
  </si>
  <si>
    <t xml:space="preserve">Công ty TNHH một thành viên Lê Ngọc Tính-Trung tâm chế biến, sản xuất các sản phẩm nông sản của tỉnh Bình Phước </t>
  </si>
  <si>
    <t>X. Thuận Phú</t>
  </si>
  <si>
    <t>Tổ 4 , ấp Thuận Hải</t>
  </si>
  <si>
    <t>Công ty Cổ phần Sản xuất Chế biến Xuất nhập khẩu Điều Việt Hà Bình Phước-Nhà máy chế biến điều Organic Bình Phước</t>
  </si>
  <si>
    <t xml:space="preserve">Nhà máy sản xuất Ván lạng - Công ty TNHH MTV Sản xuất gỗ Phú Gia </t>
  </si>
  <si>
    <t>X. Tân Hưng</t>
  </si>
  <si>
    <t>Ấp 5. Thửa 57, Tờ bản đồ 46</t>
  </si>
  <si>
    <t>QĐ CTĐT số 1972/QĐ-UBND ngày 29/7/2021</t>
  </si>
  <si>
    <t>ĐK 2021. Đã thống kê vào hiện trạng..Đang thực hiện. Chuyển tiếp</t>
  </si>
  <si>
    <t>Làm nhà xưởng-Quách Hữu</t>
  </si>
  <si>
    <t>xã Tân Lợi</t>
  </si>
  <si>
    <t>tờ 8; 7, thửa 40; 89; 67</t>
  </si>
  <si>
    <t>Đưa lại do chưa TH xong</t>
  </si>
  <si>
    <t>Đã th</t>
  </si>
  <si>
    <t>Xây dựng nhà máy ván ép, ván lạng-Công ty CP TMDV Minh Long</t>
  </si>
  <si>
    <t>ấp Thuận Hòa, xã Thuận Lợi</t>
  </si>
  <si>
    <t>tờ 68;69, thửa 25;82;71;72;74</t>
  </si>
  <si>
    <t>Làm nhà xưởng-Nguyễn Thị Thanh Nga</t>
  </si>
  <si>
    <t>ấp 4, xã Đồng Tâm</t>
  </si>
  <si>
    <t>tờ 62, thửa 141</t>
  </si>
  <si>
    <t>Sản xuất gạch không nung-Công ty TNHH Xuất nhập Khẩu Quốc Khánh BP</t>
  </si>
  <si>
    <t>tờ 23, thửa 382</t>
  </si>
  <si>
    <t>Tờ trình số 141 ngày 17/8/2022 của UBND huyện Đồng Phú</t>
  </si>
  <si>
    <t>Làm nhà xưởng-Nguyễn Thanh Hùng</t>
  </si>
  <si>
    <t>tờ 13, thửa 302</t>
  </si>
  <si>
    <t>Làm nhà xưởng-Nguyễn Thị Tâm Phượng</t>
  </si>
  <si>
    <t>ấp 3, xã Đồng Tiến</t>
  </si>
  <si>
    <t>tờ 39, thửa 271</t>
  </si>
  <si>
    <t>Xây dựng nhà máy chế biến gỗ-Công ty TNHH MTV Tổng hợp Bình Phước</t>
  </si>
  <si>
    <t>xã Đồng Tiến</t>
  </si>
  <si>
    <t>tờ 36, thửa 75;161</t>
  </si>
  <si>
    <t>Tờ trình số 137 ngày 12/8/2022 của UBND huyện Đồng Phú. QĐ CTĐT số 1117 ngày 16/6/2022 của UBND tỉnh BP</t>
  </si>
  <si>
    <t>ĐK 2023 .Đang thực hiện. Chuyển tiếp</t>
  </si>
  <si>
    <t>Làm nhà xưởng-Dụng Quý Đông</t>
  </si>
  <si>
    <t>ấp Cây Cầy</t>
  </si>
  <si>
    <t>tờ 5, thửa 51</t>
  </si>
  <si>
    <t>ĐK 2023 -xin chủ trương đầu tư. Đang thực hiện. Chuyển tiếp</t>
  </si>
  <si>
    <t>Làm nhà xưởng-Nguyễn Thị Thường</t>
  </si>
  <si>
    <t>ấp Đồng Chắc, xã Tân Hòa</t>
  </si>
  <si>
    <t>tờ 19, thửa 357</t>
  </si>
  <si>
    <t>Làm nhà xưởng-Phạm Thị Ái Vân</t>
  </si>
  <si>
    <t>tờ 19, thửa 356</t>
  </si>
  <si>
    <t>Làm nhà xưởng-Nguyễn Xuân Văn</t>
  </si>
  <si>
    <t>BHK</t>
  </si>
  <si>
    <t>ấp Quân Y, xã Tân Lợi</t>
  </si>
  <si>
    <t>tờ 6, thửa 185</t>
  </si>
  <si>
    <t>Làm nhà xưởng-Mai Việt Vương</t>
  </si>
  <si>
    <t>tờ 6, thửa 184</t>
  </si>
  <si>
    <t>Bãi Tập kết đá-Thái Chí Công</t>
  </si>
  <si>
    <t>xã Tân Phước</t>
  </si>
  <si>
    <t>tờ 5, thửa 1081</t>
  </si>
  <si>
    <t>Nhà xưởng gia công và kho chứa hàng hóa-Công ty TNHH MTV Logi Tech DP</t>
  </si>
  <si>
    <t>khu phố Bàu Ké, thị trấn Tân Phú</t>
  </si>
  <si>
    <t>tờ 22; (12 bđ 98) , thửa 184; 185</t>
  </si>
  <si>
    <t>Đăng ký kh 2023</t>
  </si>
  <si>
    <t>Xây dựng trạm trộn bê tông nhựa nóng-Công ty Cổ phần Bê tông nhựa nóng Thuận Phú</t>
  </si>
  <si>
    <t>tờ 51, thửa 179</t>
  </si>
  <si>
    <t>Nhà máy chế biến và đóng gói nhân hạt điều, gỗ vá, gỗ xây dựng Hưng Hằng-Công ty TNHH MTV Hưng Hằng</t>
  </si>
  <si>
    <t>Ấp Quân Y, xã Tân Lợi</t>
  </si>
  <si>
    <t>tờ 1, thửa 60; 61</t>
  </si>
  <si>
    <t>Nhà chế biến gỗ-Công ty TNHH MTV Tổng hợp Bình Phước</t>
  </si>
  <si>
    <t>tờ 36, thửa 161</t>
  </si>
  <si>
    <t>Xưởng sản xuất phèn chua- Công ty Cổ phần Trường Phát BP</t>
  </si>
  <si>
    <t>ấp Suối Da, xã Tân Hưng</t>
  </si>
  <si>
    <t>tờ 04, thửa 425</t>
  </si>
  <si>
    <t>Quyết định số 2223/QĐ-UBND ngày 01/12/2022 của UBND tỉnh</t>
  </si>
  <si>
    <t>Kho bãi chứa hàng-Công ty TNHH Xuất nhập khẩu Cao nguyên Bình Phước</t>
  </si>
  <si>
    <t>tờ 17, thửa 357</t>
  </si>
  <si>
    <t>Công văn số 2344/SKHĐT-ĐKKD ngày 24/11/2022 của Sở Kế hoạch và Đầu tư</t>
  </si>
  <si>
    <t>Xây dựng nhà xưởng-Công ty TNHH Sản xuất Thương mại và Dịch vụ Năng lượng Sinh Khối</t>
  </si>
  <si>
    <t>ấp Thuận Hòa 2, xã Thuận Lợi</t>
  </si>
  <si>
    <t>tờ 24, thửa 81</t>
  </si>
  <si>
    <t>Đăng ký bổ sung kh 2023</t>
  </si>
  <si>
    <t>ĐK mới -xin chủ trương đầu tư</t>
  </si>
  <si>
    <t>Xây dựng nhà xưởng-Công ty TNHH XNK Năng lượng Kim Ngọc</t>
  </si>
  <si>
    <t>ấp Thạch Màng, xã Tân Lợi</t>
  </si>
  <si>
    <t>tờ 6, thửa 85</t>
  </si>
  <si>
    <t>Nhà máy sản xuất ván lạng, gỗ, viên nén gỗ, ván ép, bao bì bằng gỗ, đồ mỹ nghệ-Công ty TNHH Dịch vụ cho thuê nhà xưởng Cẩm Hưng</t>
  </si>
  <si>
    <t>tờ 65, thửa 172 ÷ 203</t>
  </si>
  <si>
    <t>Quyết định số 1285/QĐ-UBND ngày 18/5/2021 của UBND tỉnh</t>
  </si>
  <si>
    <t>Làm nhà xưởng-Đoàn Văn Vinh</t>
  </si>
  <si>
    <t>tờ 16 - 27, thửa 8; 245; 246 - 87</t>
  </si>
  <si>
    <t>Làm nhà xưởng-Nguyễn Văn Sự</t>
  </si>
  <si>
    <t>tờ 27, thửa 253</t>
  </si>
  <si>
    <t>tờ 35, thửa 115; 116; 117; 118;
 119; 120; 121; 122</t>
  </si>
  <si>
    <t>tờ 4, thửa 625; 626; 627</t>
  </si>
  <si>
    <t>tờ 46, thửa 153</t>
  </si>
  <si>
    <t>Làm nhà xưởng-Nguyễn Ngọc Thiêm</t>
  </si>
  <si>
    <t>tờ 13, thửa 512</t>
  </si>
  <si>
    <t>Làm nhà xưởng-Phạm Thị Thủy</t>
  </si>
  <si>
    <t>tờ 17, thửa 250</t>
  </si>
  <si>
    <t>tờ 17, thửa 140; 140A</t>
  </si>
  <si>
    <t>Xây nhà kho cho thuê-Hồ Thị Thưởng</t>
  </si>
  <si>
    <t>Ấp 3, 
xã Đồng Tiến</t>
  </si>
  <si>
    <t>tờ 39, thửa 80</t>
  </si>
  <si>
    <t>d</t>
  </si>
  <si>
    <t>Viễn thông - Năng lượng - khai thác khoáng sản - vật liệu xây dựng - xử lý rác thải- thủy lợi</t>
  </si>
  <si>
    <t>Mở rông khu khai thác đá - Công ty CP Núi đá nhỏ</t>
  </si>
  <si>
    <t>SKX</t>
  </si>
  <si>
    <t>X.  Tân Lập</t>
  </si>
  <si>
    <t>QĐ 2952/QĐ-UBND ngày  27/12/2018  của UBND tỉnh về chấp thuận cho triển khai dự án đàu tư</t>
  </si>
  <si>
    <t>Đã thực hiện một phần. Đang thực hiện. Chuyển tiếp</t>
  </si>
  <si>
    <t xml:space="preserve">Khai thác chế biến khoáng sản đá xây dựng - Công ty CP VL &amp; XD Bình Dương </t>
  </si>
  <si>
    <t>QĐ CTĐT số 2953/QĐ-UBND ngày 27/12/2018 của tỉnh;CTDT 3230 ngày 22/12/2020</t>
  </si>
  <si>
    <t>Đăng ký 2020 (tổng dt:77,2 ha; đã thực hiện 43,6 ha-KH2021).Đang thực hiện. Chuyển tiếp</t>
  </si>
  <si>
    <t>Khai thác chế biến đá xây dựng -Công ty TNHH MTV Cao su Bình Phước  ( kế thừa là Công ty TNHH TM và ĐT An Phú Vinh BP)</t>
  </si>
  <si>
    <t xml:space="preserve">Ấp 1 </t>
  </si>
  <si>
    <t xml:space="preserve">QĐ CTĐT số 640/QĐ-UBND ngày 4/4/2019 của tỉnh;QĐ ĐC CTĐT lần 2 số 2855/QĐ-UBND ngày 16/11/2020 của tỉnh;VB số 18/GP-UBND ngày 10/3/2021 của UBND tỉnh BP về giấy phép khai thác KS.  </t>
  </si>
  <si>
    <t>Sửa chữa hồ thủy lợi Suối Giai</t>
  </si>
  <si>
    <t>X. Tân Lập
X. Tân Tiến
TT. Tân Phú</t>
  </si>
  <si>
    <t>VB 136/BQL2-KHTĐ ngày 16/9/2021 của Ban QL ĐT và XD Thủy lợi 2</t>
  </si>
  <si>
    <t>Khai thác đá và chế biến đá xây dựng-Công ty Cổ phần Khai thác Khoáng sản Đồng Tâm</t>
  </si>
  <si>
    <t>ấp 6, xã Đồng Tâm</t>
  </si>
  <si>
    <t>tờ 29, thửa 58; 59; 71</t>
  </si>
  <si>
    <t>Tờ trình số 141 ngày 17/8/2022 của UBND huyện Đồng Phú- QĐ CTĐT số 2670 ngày 25/11/2015 của UBND tỉnh BP</t>
  </si>
  <si>
    <t>ĐK 2023.Đang thực hiện. Chuyển tiếp</t>
  </si>
  <si>
    <t>Mỏ đá Lam Sơn 3 tại Nông trường Lam Sơn -Công ty TNHH MTV Cao su Bình Phước</t>
  </si>
  <si>
    <t>Công văn số 09/CV-CSBP ngày 13 /02/2023 của Công ty TNHH MTV Cao su Bình Phước</t>
  </si>
  <si>
    <t>Hầm phún đất san lấp Tân Hưng tại Nông trường Đồng Xoài -Công ty TNHH MTV Cao su Bình Phước</t>
  </si>
  <si>
    <t>xã Tân Hưng</t>
  </si>
  <si>
    <t>e</t>
  </si>
  <si>
    <t>Chung cư/ khu dân cư tập trung</t>
  </si>
  <si>
    <t>Khu TDC đường ĐP-BD</t>
  </si>
  <si>
    <t>Xã Tân Phước, Tân Lợi,  Tân Lập, Tân Hòa, Tân Hưng, Đồng Tâm</t>
  </si>
  <si>
    <t>`</t>
  </si>
  <si>
    <t>Đăng ký 2020 ( bổ sung thêm chỉ tiêu). Chưa thực hiện. Bỏ khỏi danh mục KH2024</t>
  </si>
  <si>
    <t>Khu dân cư HM -Cty TNHH Bất động sản ĐP-Indochine</t>
  </si>
  <si>
    <t xml:space="preserve">Ấp 3 </t>
  </si>
  <si>
    <t>QĐ CTĐT số 795/QĐ-UBND ngày 30/3/2021</t>
  </si>
  <si>
    <t>Đăng ký 2021. Đang thực hiện. Chuyển tiếp</t>
  </si>
  <si>
    <t>Khu dân cư Thuận Hòa II - Công ty TNHH MTV BĐS Thuận Hòa</t>
  </si>
  <si>
    <t>ODT</t>
  </si>
  <si>
    <t>TT. Tân Phú, Tờ bản đồ số 4</t>
  </si>
  <si>
    <t>KP. Bàu Ké</t>
  </si>
  <si>
    <t>Quyết định số 1299/QĐ-UBND của UBND tỉnh Bình Phước ngày 19/05/2021</t>
  </si>
  <si>
    <t>Công ty TNHH Một thành viên Minh Phúc BP-Khu dân cư Minh Phúc</t>
  </si>
  <si>
    <t>X. Thuận Lợi</t>
  </si>
  <si>
    <t>Đăng ký 2022. Đang thực hiện. Chuyển tiếp</t>
  </si>
  <si>
    <t>Công ty Cổ phần Đầu tư Xây dựng Bất động sản Bình Phước- Khu dân cư Đồng Tâm</t>
  </si>
  <si>
    <t>Công ty TNHH MTV Đồng Phú Land-Khu dân cư Hoài Sơn Đồng Tiến</t>
  </si>
  <si>
    <t>Công ty TNHH MTV BĐS Sunrise BP(Thái Sơn)</t>
  </si>
  <si>
    <t>Ấp Suối Da</t>
  </si>
  <si>
    <t>Dự án Khu Dân Cư-Công ty Cổ phần TMDVĐT Thuận Phát</t>
  </si>
  <si>
    <t>tờ 3; 2, thửa 46;47;55;56;57;76-491</t>
  </si>
  <si>
    <t>Dự án Khu Dân Cư-Công ty Cổ phần Đầu tư Kinh doanh Bất động sản Thái Công</t>
  </si>
  <si>
    <t>tờ 23-24, thửa 551;254;235;550;241;236;345;209;177;347;346;664;228;633;248-97;267;140;409;410;111,223,319,411,412,462,463,464,465,466,467,468,469,470,471,472,473,474,475,476,477,478,479,480,481,482,483,484,485,486,487,488,489</t>
  </si>
  <si>
    <t>Bỏ Chuyển tiếp. Đăng ký mới</t>
  </si>
  <si>
    <t>ĐK mới -xin chủ trương đầu tư, mở rộng dt thêm 6,46 ha</t>
  </si>
  <si>
    <t>Dự án KDC Thái Thành - Thuận Lợi-Công ty TNHH Bất Động Sản Thuận Lợi Thái Thành</t>
  </si>
  <si>
    <t>tờ 12, thửa 322;513;915;917;325;145</t>
  </si>
  <si>
    <t>Dự án Khu Dân Cư-Công ty Cổ phần Đầu Tư Phát Triển Phú Ngọc</t>
  </si>
  <si>
    <t>tờ 62, thửa161; 149</t>
  </si>
  <si>
    <t>Dự án khu dân cư Mộc Trà - CÔNG TY TNHH MỘC TRÀ BP</t>
  </si>
  <si>
    <t>2.3</t>
  </si>
  <si>
    <t>Khu vực cần chuyển mục đích sử dụng đất mà không thu hồi đất</t>
  </si>
  <si>
    <t>Giao đất, cho thuê đất, chuyển mục đích sử dụng đất</t>
  </si>
  <si>
    <t>Tái Định cư Công an Tỉnh</t>
  </si>
  <si>
    <t>NQ số 22/2019/NQ-HĐND tỉnh ngày 16/12/2019</t>
  </si>
  <si>
    <t>Chưa thực hiện .Quá 3 năm. Bỏ khỏi danh mục KH2024</t>
  </si>
  <si>
    <t>4 vị trí đất lấn chiếm tại khu Công nghiệp Nam Đồng Phú (*)</t>
  </si>
  <si>
    <t>VB 1615/UBND-KT ngày 7/8/2018 của UBND huyện ĐP về việc cho ý kiến cấp GCN 4 vị trí</t>
  </si>
  <si>
    <t>Giao đất TĐC khu dân cư ấp 9</t>
  </si>
  <si>
    <t>Ấp 9</t>
  </si>
  <si>
    <t>Công văn số 127/TTPTQĐ ngày 10/8/2019 của TT PT quỹ đất huyện Đồng Phú</t>
  </si>
  <si>
    <t>Chuyển từ dự trữ đấu giá đất sang giao đất TĐC. Đang thực hiện. Chuyển tiếp</t>
  </si>
  <si>
    <t>DT đất hành lang đường điện 35kv cũ (03 lô)-Giao đất tái định cư  (*)</t>
  </si>
  <si>
    <t>VB 267/BC-UBND ngày 5/10/2018 của UBND huyện Đp báo cáo đề nghị chấp thuận bổ sung nhu cầu giao đất TĐC</t>
  </si>
  <si>
    <t>DT đất cạnh Chi nhánh VPĐKĐĐ huyện Đồng Phú</t>
  </si>
  <si>
    <t>KP Tân An( Tờ bản đồ số 46 Thửa đất số 424;425)</t>
  </si>
  <si>
    <t>Công văn số 598/UBND-TCD ngày 18/3/2021 của UBND huyện về việc thực hiện  Kết luận 63-KL/HU ngày 18/3/2021 của Huyện ủy</t>
  </si>
  <si>
    <t>Chuyển từ dự trữ sang giao đất TĐC. Đã thực hiện. Bỏ khỏi danh mục KH2024</t>
  </si>
  <si>
    <t>Thửa đất số 96, tờ bản đồ số 53, thuộc khu dân cư tập trung-Giao đất tái định cư  (*)</t>
  </si>
  <si>
    <t>Đang thực hiện. Chuyển tiếp</t>
  </si>
  <si>
    <t xml:space="preserve">Nhà văn hóa ấp Phước Tân </t>
  </si>
  <si>
    <t>Công văn số 2614/UBND-KT ngày 12/11/2018</t>
  </si>
  <si>
    <t xml:space="preserve">Thuộc đất lâm phần hiện UBND xã đang quản lý, chuyển tiếp 2017. Đã xây dựng, Chuyển tiếp </t>
  </si>
  <si>
    <t>Chuyển mục đích cây lâu năm thành khu cây xanh (TTHC xã Thuận Phú)</t>
  </si>
  <si>
    <t xml:space="preserve">VB 44/TTr-UBND ngày 18/5/2017 của UBND huyện </t>
  </si>
  <si>
    <t>Chưa thực hiện .Chuyển sang DM thu hồi</t>
  </si>
  <si>
    <t>Giao đất phía sau khu Hoa viên tượng đài(*)</t>
  </si>
  <si>
    <t>Thông báo số 958/TB-UBND ngày 30/10/2017 của UBND huyện</t>
  </si>
  <si>
    <t>Giao đất TĐC khu dân cư Nhà Máy nước (46 thửa)</t>
  </si>
  <si>
    <t>QĐ số 3214/QĐ-UBND ngày 20/5/2021 của UBND huyện ĐP về phê duyệ phương án bố trí tái định cư.</t>
  </si>
  <si>
    <t>Giao đất TĐC khu Hoa viên Quân sự - Kiểm lâm (22 thửa)</t>
  </si>
  <si>
    <t>cập nhật diện tích, PL</t>
  </si>
  <si>
    <t>Giao diện tích rừng manh mún cho địa phương quản lý</t>
  </si>
  <si>
    <t xml:space="preserve">Chốt dân quân KCN Bắc Đồng Phú </t>
  </si>
  <si>
    <t>SKK(CQP)</t>
  </si>
  <si>
    <t>CV 2465/BCH-TM ngày 8/10/20 của Bộ CHQS tỉnh</t>
  </si>
  <si>
    <t>Xây dựng trên diện tích đất KCN không CMĐ. Đã thực hiện. Bỏ khỏi danh mục KH2024</t>
  </si>
  <si>
    <t xml:space="preserve">Chốt dân quân KCN Nam Đồng Phú </t>
  </si>
  <si>
    <t>Xây dựng trên diện tích đất KCN không CMĐ.Đã thực hiện. Bỏ khỏi danh mục KH2024.</t>
  </si>
  <si>
    <t xml:space="preserve">Cụm nghĩa trang công nhân  NT PGĐ 2 </t>
  </si>
  <si>
    <t>NTD</t>
  </si>
  <si>
    <t>Ấp Thuận Bình</t>
  </si>
  <si>
    <t>CV 983/CSPR-KTNN ngày 17/12/2019 của Cty TNHH MTV CS PR</t>
  </si>
  <si>
    <t>Chưa thực hiện. Quá 3 năm. Bỏ</t>
  </si>
  <si>
    <t>làm việc với Quốc phòng</t>
  </si>
  <si>
    <t>Trụ sở làm việc và nhà kho lưu trữ của chi nhánh VPĐKĐĐ huyện ĐP</t>
  </si>
  <si>
    <t>DTS</t>
  </si>
  <si>
    <t>Đơn đăng ký ngày 13/10/2021 của chi nhánh VPĐKĐĐ huyện ĐP</t>
  </si>
  <si>
    <t>2022. Đã thực hiện. Bỏ khỏi danh mục KH2024.</t>
  </si>
  <si>
    <t>Giao đất cho hộ ông Nguyễn Trung Nha</t>
  </si>
  <si>
    <t>ấp Suối Nhung, xã Tân Hưng
1 phần thửa đất số 27 tờ bản đồ số 58</t>
  </si>
  <si>
    <t>ấp Suối Nhung</t>
  </si>
  <si>
    <t>Thông báo số 285/TB-UBND 
ngày 22/4/2020 của UBND tỉnh</t>
  </si>
  <si>
    <t>Giao đất cho hộ ông Nguyễn Trung Bá</t>
  </si>
  <si>
    <t>2022. Đang thực hiện. Chuyển tiếp</t>
  </si>
  <si>
    <t>Chùa Quảng Thành</t>
  </si>
  <si>
    <t>TON</t>
  </si>
  <si>
    <t>Quyết định số 2425/QĐ-UBND
 ngày 28/9/2020 của UBND tỉnh</t>
  </si>
  <si>
    <t>ĐK 2023. Đang thực hiện. Chuyển tiếp</t>
  </si>
  <si>
    <t>Di tích Két nước</t>
  </si>
  <si>
    <t>DVH</t>
  </si>
  <si>
    <t>DVH(DTT)</t>
  </si>
  <si>
    <t>Ấp Thuận phú 2, xã Thuận phú</t>
  </si>
  <si>
    <t>Thửa 26, Tờ 20</t>
  </si>
  <si>
    <t xml:space="preserve">Theo CV số 3007/SVHTTDL-VP ngày 27/10/2022 của sở VH thông tin- DL  </t>
  </si>
  <si>
    <t>Đã thống kê hiện trạng là đất văn hóa. Chưa có chỉ tiêu đất DTT nên tạm để chỉ tiêu đất văn hóa như HT. Đang thực hiện. Chuyển tiếp</t>
  </si>
  <si>
    <t>Giao đất gần trụ sở UBND xã Tân Tiến cũ</t>
  </si>
  <si>
    <t>TSC</t>
  </si>
  <si>
    <t>ấp Chợ</t>
  </si>
  <si>
    <t>Kết luận huyện ủy số146-KL/HU ngày 6/9/2021: Thống nhất chủ trương cho tách diện tích 66,2m2
ra khỏi diện tích đất Trụ sở UBND xã Tân Tiến (cũ), giao đất cho dân.</t>
  </si>
  <si>
    <t>2023.Đang thực hiện. Chuyển tiếp</t>
  </si>
  <si>
    <t>Xây dựng CV+NVH trên đất Trường Tiểu học Tân Phước (điểm Phước Tiến)</t>
  </si>
  <si>
    <t>Ấp Phước Tiến</t>
  </si>
  <si>
    <t>Xã đăng ký trên điểm trường không còn sử dụng</t>
  </si>
  <si>
    <t>Giấy Chứng Nhận 01203. Đổi mã đất DSH. Đang thực hiện. Chuyển tiếp</t>
  </si>
  <si>
    <t xml:space="preserve">Xây dựng CV+NVH trên đất Trường Mầm Non Tân Phước </t>
  </si>
  <si>
    <t>Giấy Chứng Nhận 00408. Đổi mã đất DTT. Đang thực hiện. Chuyển tiếp</t>
  </si>
  <si>
    <t>QH sang làm đất DKV</t>
  </si>
  <si>
    <t>Nhà văn hóa và khu thể thao khu phố Tân Liên</t>
  </si>
  <si>
    <t>Đã có trong nghị quyết HĐND huyện</t>
  </si>
  <si>
    <t>KP. Tân Liên, TT. Tân Phú; khu đất vườn dầu trong khu TĐC. Đang thực hiện. Chuyển tiếp</t>
  </si>
  <si>
    <t>Nhà văn hóa và khu thể thao khu phố Tân An</t>
  </si>
  <si>
    <t>Đất trụ sở đô thị</t>
  </si>
  <si>
    <t>TT. Tân Phú đăng ký mới. Đang thực hiện. Chuyển tiếp</t>
  </si>
  <si>
    <t>Chuyển nghĩa địa Dên Dên thành cây xanh</t>
  </si>
  <si>
    <t>TT đăng ký trên nghĩa địa không còn sử dụng</t>
  </si>
  <si>
    <t>Đã thực hiện. Bỏ khỏi danh mục KH2024.</t>
  </si>
  <si>
    <t>Trường Mầm Non Tân Phú-TT Tân Phú (điểm 2)</t>
  </si>
  <si>
    <t>kp Tân An, tt Tân Phú</t>
  </si>
  <si>
    <t>VB phòng GD huyện ĐP gửi phòng TN ngày 10/10/2022. CV số 1285/STNMT-CCQLĐĐ ngày 30/6/2022 của Sở TN&amp;MT tỉnh BP</t>
  </si>
  <si>
    <t>Làm thủ tục cấp giấy cho trường. Đang thực hiện. Chuyển tiếp</t>
  </si>
  <si>
    <t>Trường Mầm Non Tân Tiến</t>
  </si>
  <si>
    <t>Ấp Thái Dũng, X. Tân Tiến</t>
  </si>
  <si>
    <t>VB phòng GD huyện ĐP gửi phòng TN ngày 10/10/2022</t>
  </si>
  <si>
    <t>Làm thủ tục cấp giấy cho trường. Điều chỉnh điện tích theo QĐ 175/QĐ-UBND ngày 27/01/2015 của UBND tỉnh( DT cũ 1,28 ha). Chuyển tiếp</t>
  </si>
  <si>
    <t>Trường Mầm Non Tân Lợi-Điểm Thạch Màng</t>
  </si>
  <si>
    <t>Ấp Thạch Màng, X. Tân Lợi</t>
  </si>
  <si>
    <t>Trường Mầm Non Tân Hưng-Điểm Pa Pếch</t>
  </si>
  <si>
    <t>Ấp Pa Pếch, X. Tân Hưng</t>
  </si>
  <si>
    <t>Trường Mầm Non Tân Hưng-Điểm Suối Nhung</t>
  </si>
  <si>
    <t>Ấp Suối Nhung, X. Tân Hưng</t>
  </si>
  <si>
    <t>Trường Mầm Non Tân Phước</t>
  </si>
  <si>
    <t xml:space="preserve"> X. Tân Phước</t>
  </si>
  <si>
    <t>Trường Mầm Non Đồng Tiến -Điểm ấp 4</t>
  </si>
  <si>
    <t xml:space="preserve"> Ấp 4-X. Đồng Tiến</t>
  </si>
  <si>
    <t>Trường Mầm Non Đồng Tiến - Điểm K84C</t>
  </si>
  <si>
    <t>Trường Mầm Non Đồng Tâm - Điểm cây số 12</t>
  </si>
  <si>
    <t>Trường Tiểu học Thuận Phú  - Điểm lẻ Tân Phú</t>
  </si>
  <si>
    <t>Ấp Tân Phú-X. Thuận Phú</t>
  </si>
  <si>
    <t xml:space="preserve">Trường THCS DTNT Đồng Phú </t>
  </si>
  <si>
    <t>Trường THCS Tân Phú -TT. Tân Phú</t>
  </si>
  <si>
    <t>Trường TH &amp; THCS Đồng Tâm - Điểm cây số 12 mới</t>
  </si>
  <si>
    <t>Trường TH&amp; THCS Tân Phước - Điểm Nam Đô</t>
  </si>
  <si>
    <t>Ấp Nam Đô, X. Tân Phước</t>
  </si>
  <si>
    <t>Trường TH&amp; THCS Tân Lợi - Điểm Thạch Màng</t>
  </si>
  <si>
    <t>Làm thủ tục cấp giấy cho trường. Đang thực hiện. Hoán đổi vị trí theo QH chi tiết. Chuyển tiếp (DT cũ 2,26 ha). Chuyển tiếp</t>
  </si>
  <si>
    <t>Trường Trung học Cơ sở Thuận Phú</t>
  </si>
  <si>
    <t>Bổ sung thêm diện tích  cấp GCN</t>
  </si>
  <si>
    <t>ĐK mới. Làm thủ tục cấp giấy cho trường</t>
  </si>
  <si>
    <t>Trụ sở công an xã Tân Lập</t>
  </si>
  <si>
    <t>VB số 1066/BCA-H02 ngày 26/3/2020 của Bộ CA. 
VB số 353/CAT-PH10 ngày 23/3/2023 của CA tỉnh BP 
VB số 630/ CAH-TH ngày 25/9/2023 của CA huyện ĐP</t>
  </si>
  <si>
    <t>ĐK mới. Đất trụ sở cơ quan</t>
  </si>
  <si>
    <t>Trụ sở công an TT. Tân Phú</t>
  </si>
  <si>
    <t>khu phố Tân An</t>
  </si>
  <si>
    <t>Trụ sở công an xã Tân Hòa</t>
  </si>
  <si>
    <t>ấp Đồng Xê</t>
  </si>
  <si>
    <t>Trụ sở công an xã Tân Lợi</t>
  </si>
  <si>
    <t>ấp Trảng Tranh</t>
  </si>
  <si>
    <t>Trụ sở công an xã Tân Hưng</t>
  </si>
  <si>
    <t>DYT; TCS</t>
  </si>
  <si>
    <t>ấp Suối Đôi</t>
  </si>
  <si>
    <t>Trụ sở công an xã Tân Phước</t>
  </si>
  <si>
    <t>Xã Tân Phước</t>
  </si>
  <si>
    <t>ấp Cây Điệp</t>
  </si>
  <si>
    <t>Trụ sở công an xã Đồng Tiến</t>
  </si>
  <si>
    <t>ấp 5</t>
  </si>
  <si>
    <t>Trụ sở công an xã Đồng Tâm</t>
  </si>
  <si>
    <t>ấp 2</t>
  </si>
  <si>
    <t>Trạm y tế xã Đồng Tâm (vị trí mới)</t>
  </si>
  <si>
    <t>DYT</t>
  </si>
  <si>
    <t>Hoán đổi vị trí trạm y tế ra sát QL14</t>
  </si>
  <si>
    <t>ĐK mới. Đất công</t>
  </si>
  <si>
    <t>Trạm y tế xã Đồng Tâm (vị trí cũ)</t>
  </si>
  <si>
    <t xml:space="preserve">Chuyển trạm y tế cũ thành đất dự trữ khu hành chính xã </t>
  </si>
  <si>
    <t xml:space="preserve">Giao đất tái định cư </t>
  </si>
  <si>
    <t>Thửa 282,283,284 tờ 46</t>
  </si>
  <si>
    <t>CV số ... UBND huyện</t>
  </si>
  <si>
    <t xml:space="preserve">Danh mục cho giao,thuê rừng </t>
  </si>
  <si>
    <t>Báo cáo số 472/BC-UBND ngày 29/11/2021 của UBND H.ĐP về báo cáo thuyết minh tổng hợp Kế hoạch giao rừng, cho thuê rừng năm 2022</t>
  </si>
  <si>
    <t>2022.Đang thực hiện. Chuyển tiếp</t>
  </si>
  <si>
    <t>Ấp Sắc Xi, ấp Lam Sơn</t>
  </si>
  <si>
    <t>TK342,343,345A,347A</t>
  </si>
  <si>
    <t>Ấp Pa Pếch</t>
  </si>
  <si>
    <t>TK346,348,344B,345B, 347B,361A</t>
  </si>
  <si>
    <t>TK362,363,361B</t>
  </si>
  <si>
    <t>TK379,382,386,388,389,391,374B</t>
  </si>
  <si>
    <t>Đấu giá đất</t>
  </si>
  <si>
    <t>Đấu giá khu mặt nước Trũng Đồng Ca</t>
  </si>
  <si>
    <t>MNC</t>
  </si>
  <si>
    <t>TMD+ NTS</t>
  </si>
  <si>
    <t>Kế hoạch số 16/KH-UBND ngày 13/02/2020</t>
  </si>
  <si>
    <t>Đang thực hiện.Cập nhật dt theo trích đo. Chuyển tiếp</t>
  </si>
  <si>
    <t>Đấu giá chợ Đồng Phú (*)</t>
  </si>
  <si>
    <t>DCH</t>
  </si>
  <si>
    <t>Công văn số 1088/UBND-TH  ngày 27/4/2018
QĐ số 343/QĐ-UBND ngày24/2/2020 của UBND tỉnh</t>
  </si>
  <si>
    <t>Chuyển sang Đấu Thầu</t>
  </si>
  <si>
    <t>DT đất công khu phố Thắng Lợi</t>
  </si>
  <si>
    <t>KP Thắng Lợi( thửa 45, tờ 65)</t>
  </si>
  <si>
    <t>Báo cáo số 100/BC-TTPTQĐ ngày 21/10/2022 của Trung tâm PTQĐ</t>
  </si>
  <si>
    <t>Khu phân lô đất ở chợ Tân Lập (*)</t>
  </si>
  <si>
    <t>Ấp3</t>
  </si>
  <si>
    <t>đề nghị của Phòng KTHT tại Công văn số 171/KTHT-TM ngày 03/4/2019</t>
  </si>
  <si>
    <t>Đấu giá Kiot chợ Tân Lập (*)</t>
  </si>
  <si>
    <t>Bỏ do chưa xây dựng</t>
  </si>
  <si>
    <t>Đấu giá Khu dân cư tập trung ấp 4, xã Tân Lập (phần đất ở +TMD)</t>
  </si>
  <si>
    <t>ONT+ TMD</t>
  </si>
  <si>
    <t xml:space="preserve">Thông báo số 251/TB-UBND ngày 19/5/2020 của UBND tỉnh </t>
  </si>
  <si>
    <t>Đất thuộc công ty CS trả về. Đang thực hiện. Đổi tên DA. Chuyển tiếp</t>
  </si>
  <si>
    <t>DT thửa 33 lô khu TTHC xã Đồng Tâm (*)</t>
  </si>
  <si>
    <t>Ấp 5</t>
  </si>
  <si>
    <t xml:space="preserve">DT đất trụ sở UBND xã </t>
  </si>
  <si>
    <t>X. Tân Tiến</t>
  </si>
  <si>
    <t>Ấp Chợ</t>
  </si>
  <si>
    <t>DT đất công cạnh trường Mầm Non</t>
  </si>
  <si>
    <t>Ấp Thái Dũng (Thửa 231,tờ 25)</t>
  </si>
  <si>
    <t>Bỏ do có VB  trả lại đất GD</t>
  </si>
  <si>
    <t>Quí 4</t>
  </si>
  <si>
    <t>DT đất tại ngã 3 ấp Thạch Màng, xã Tân Lợi (09 lô) (*)</t>
  </si>
  <si>
    <t>X.  Tân Lợi</t>
  </si>
  <si>
    <t>ấp Thạch Màng</t>
  </si>
  <si>
    <t>ĐK 2022. Đang thực hiện. Chuyển tiếp</t>
  </si>
  <si>
    <t>DT thửa 07 lô thuộc khu TTHC xã Tân Phước</t>
  </si>
  <si>
    <t>Điểm trường học củ, thuộc ấp Đồng Chắc, xã Tân hòa</t>
  </si>
  <si>
    <t>Khu dân cư tập trung ấp 9, xã Tân Lập (47 thửa thuộc KDC 06 ha)</t>
  </si>
  <si>
    <t>còn 300m2</t>
  </si>
  <si>
    <t>Đấu giá đất ở tai thửa 282,283,284 tờ 46 TT. Tân phú</t>
  </si>
  <si>
    <t>Đấu giá khu dân cư chợ Thuận Phú (phần đất ở +TMD)</t>
  </si>
  <si>
    <t>Lô 83, 95 Thuận phú</t>
  </si>
  <si>
    <t>TTPTQĐ đăng ký</t>
  </si>
  <si>
    <t>.ĐK mới. Đất thuộc công ty CS trả về</t>
  </si>
  <si>
    <t>Khu vực chuyển mục đích sử dụng đất sang đất  TMD, SKC của hộ gia đình, cá nhân(**)</t>
  </si>
  <si>
    <t>Chi tiết xem phụ lục 4</t>
  </si>
  <si>
    <t>Nhu cầu CMĐ của TT. Tân Phú  cho đất TMD, SKC</t>
  </si>
  <si>
    <t>CLN, HNK</t>
  </si>
  <si>
    <t>TMD, SKC</t>
  </si>
  <si>
    <t>Nhu cầu CMĐ của X. Thuận Lợi cho đất TMD, SKC</t>
  </si>
  <si>
    <t>Nhu cầu CMĐ của X. Đồng Tâm cho đất TMD, SKC</t>
  </si>
  <si>
    <t>Nhu cầu CMĐ của X. Tân Phước cho đất TMD, SKC</t>
  </si>
  <si>
    <t>Nhu cầu CMĐ của X. Tân Hưng cho đất TMD, SKC</t>
  </si>
  <si>
    <t>X.  Tân Hưng</t>
  </si>
  <si>
    <t>Nhu cầu CMĐ của X. Tân Lợi cho đất TMD, SKC</t>
  </si>
  <si>
    <t>Nhu cầu CMĐ của X. Tân Lập cho đất TMD, SKC</t>
  </si>
  <si>
    <t>Nhu cầu CMĐ của X. Tân Hòa cho đất TMD, SKC</t>
  </si>
  <si>
    <t>X.  Tân Hòa</t>
  </si>
  <si>
    <t>Nhu cầu CMĐ của X. Thuận Phú cho đất TMD, SKC</t>
  </si>
  <si>
    <t>Nhu cầu CMĐ của X. Đồng Tiến cho đất TMD, SKC</t>
  </si>
  <si>
    <t>X.  Đồng Tiến</t>
  </si>
  <si>
    <t>Nhu cầu CMĐ của X. Tân Tiến cho đất TMD, SKC</t>
  </si>
  <si>
    <t>Khu vực chuyển mục đích sử dụng đất sang đất ở từ hộ gia đình, cá nhân(**)</t>
  </si>
  <si>
    <t>Chi tiết xem phụ lục 1,2,3</t>
  </si>
  <si>
    <t>Nhu cầu CMĐ của TT. Tân Phú  cho đất ODT</t>
  </si>
  <si>
    <t>Nhu cầu CMĐ của X. Thuận Lợi cho đất ONT</t>
  </si>
  <si>
    <t>Nhu cầu CMĐ của X. Đồng Tâm cho đất ONT</t>
  </si>
  <si>
    <t>Nhu cầu CMĐ của X. Tân Phước cho đất ONT</t>
  </si>
  <si>
    <t>Nhu cầu CMĐ của X. Tân Hưng cho đất ONT</t>
  </si>
  <si>
    <t>Nhu cầu CMĐ của X. Tân Lợi cho đất ONT</t>
  </si>
  <si>
    <t>Nhu cầu CMĐ của X. Tân Lập cho đất ONT</t>
  </si>
  <si>
    <t>Nhu cầu CMĐ của X. Tân Hòa cho đất ONT</t>
  </si>
  <si>
    <t>Nhu cầu CMĐ của X. Thuận Phú cho đất ONT</t>
  </si>
  <si>
    <t>Nhu cầu CMĐ của X. Đồng Tiến cho đất ONT</t>
  </si>
  <si>
    <t>Nhu cầu CMĐ của X. Tân Tiến cho đất ONT</t>
  </si>
  <si>
    <t xml:space="preserve"> Ghi chú: (*) dự án không phát sinh chỉ tiêu đất</t>
  </si>
  <si>
    <t xml:space="preserve"> (**) Số liệu tạm thời </t>
  </si>
  <si>
    <t>Tổng hợp đơn đăng ký đến ngày 30/09/2023</t>
  </si>
  <si>
    <t>f</t>
  </si>
  <si>
    <t>Khu vực chuyển mục đích sử dụng đất lúa từ hộ gia đình, cá nhân(**)</t>
  </si>
  <si>
    <t>Nhu cầu CMĐ của TT. Tân Phú  từ đất LUK</t>
  </si>
  <si>
    <t>Nhu cầu CMĐ của X. Thuận Lợi từ đất LUK</t>
  </si>
  <si>
    <t>Nhu cầu CMĐ của X. Đồng Tâm từ đất LUK</t>
  </si>
  <si>
    <t>Nhu cầu CMĐ của X. Tân Phước từ đất LUK</t>
  </si>
  <si>
    <t>Nhu cầu CMĐ của X. Tân Hưng từ đất LUK</t>
  </si>
  <si>
    <t>Nhu cầu CMĐ của X. Tân Lợi từ đất LUK</t>
  </si>
  <si>
    <t>Nhu cầu CMĐ của X. Tân Lập từ đất LUK</t>
  </si>
  <si>
    <t>Nhu cầu CMĐ của X. Tân Hòa từ đất LUK</t>
  </si>
  <si>
    <t>Nhu cầu CMĐ của X. Thuận Phú từ đất LUK</t>
  </si>
  <si>
    <t>Nhu cầu CMĐ của X. Đồng Tiến từ đất LUK</t>
  </si>
  <si>
    <t>Nhu cầu CMĐ của X. Tân Tiến từ đất LUK</t>
  </si>
  <si>
    <t>LUK</t>
  </si>
  <si>
    <t>Chuyển GCN LUK / HT LUK</t>
  </si>
  <si>
    <t xml:space="preserve">Tổng hợp theo tờ trình số 104 </t>
  </si>
  <si>
    <t>Công trình, dự án thu hồi 2024 đăng ký mới</t>
  </si>
  <si>
    <t>Công trình, dự án thu hồi năm 2024  đăng ký mới</t>
  </si>
  <si>
    <t>b.</t>
  </si>
  <si>
    <t>I</t>
  </si>
  <si>
    <t>Đường quy hoạch đường Bắc Nam 7</t>
  </si>
  <si>
    <t>II</t>
  </si>
  <si>
    <t xml:space="preserve">Đường từ ĐT 741 (giáp ranh TT Tân Phú) nối từ tuyến số 4 kết nối với đường Tây Nam Thành phố Đồng Xoài </t>
  </si>
  <si>
    <t xml:space="preserve">Đường tổ 26 nối dài kết nối đến tuyến số 2 xã Tân Tiến </t>
  </si>
  <si>
    <t>III</t>
  </si>
  <si>
    <t>Đường liên tổ 5 - tổ 9, ấp 2</t>
  </si>
  <si>
    <t>Đường khu dân cư suối Cung, ấp 4 kết nối với tuyến số 1</t>
  </si>
  <si>
    <t>Đường tổ 42, ấp 4 kết nối với tuyến đường Tây Nam thành phố Đồng Xoài.</t>
  </si>
  <si>
    <t>Đường liên tổ 46 - tổ 47 ấp 4</t>
  </si>
  <si>
    <t>IV</t>
  </si>
  <si>
    <t>Đường TC02 đoạn từ đường N3 đến đường ĐH Tân Tiến - Tân Hòa</t>
  </si>
  <si>
    <t>Đường N1, N2, N3 kết nối từ Trung tâm hành chính xã đến tuyến số 3</t>
  </si>
  <si>
    <t>Đường vành đai  phía Tây Hồ Đồng Xê</t>
  </si>
  <si>
    <t>Đường vành đai phía Đông Hồ Đồng Xê</t>
  </si>
  <si>
    <r>
      <t xml:space="preserve">Xã Tân Phước </t>
    </r>
    <r>
      <rPr>
        <sz val="12"/>
        <color rgb="FF000000"/>
        <rFont val="Times New Roman"/>
        <family val="1"/>
      </rPr>
      <t>(BC 378, ng 23/9/22)</t>
    </r>
  </si>
  <si>
    <t>Đường D2 ấp Cầu Rạt, xã Tân Phước</t>
  </si>
  <si>
    <t>Đường N3 ấp Cầu Rạt, xã Tân Phước</t>
  </si>
  <si>
    <t>(Đoạn từ ấp Phước Tân đến đường Thanh Niên)</t>
  </si>
  <si>
    <t>V</t>
  </si>
  <si>
    <r>
      <t xml:space="preserve">Xã Tân Lập </t>
    </r>
    <r>
      <rPr>
        <sz val="12"/>
        <color rgb="FF000000"/>
        <rFont val="Times New Roman"/>
        <family val="1"/>
      </rPr>
      <t>(BC 209, ngày 25/9/2023)</t>
    </r>
  </si>
  <si>
    <t>Đường kết nối từ Tổ 34 ấp 3, xã Tân Lập đến xã Tân Tiến</t>
  </si>
  <si>
    <t>Đường Tổ 42 ấp 3 đến đường Kết nối các khu công nghiệp phía Tây Nam thành phố Đồng Xoài</t>
  </si>
  <si>
    <t>Đường liên Tổ 5 – Tổ 9 ấp 2</t>
  </si>
  <si>
    <t>Tuyến đường kết nối với Quốc lộ 1A, ấp 2</t>
  </si>
  <si>
    <t>Đường Hẻm 1 đội 4A ấp 4</t>
  </si>
  <si>
    <t>Đường Đội 5, ấp 2 (ông Điểu U)</t>
  </si>
  <si>
    <t>Đường Ông Viền – ông Tùng, tổ 2, ấp Bù Xăng</t>
  </si>
  <si>
    <t>Đường Trại gà Hùng Nhơn đến tổ 4, ấp Đồng Búa</t>
  </si>
  <si>
    <t xml:space="preserve">Ông Nghĩa – xóm Nghệ Tĩnh, ấp Đồng Bia </t>
  </si>
  <si>
    <t>Ông Chương - bà Là, tổ 2, ấp Quân Y</t>
  </si>
  <si>
    <t xml:space="preserve">Đường GTNT tổ 3, ấp Quân Y xã Tân Lợi, Người SDĐ Nguyễn Văn Dũng </t>
  </si>
  <si>
    <t xml:space="preserve">Quyết định số 1839/QĐ-UBND ngày 07/4/2021 của UBND huyện </t>
  </si>
  <si>
    <t xml:space="preserve">Đường kết nối ĐH Tân Phú – Tân Phước với đường Đồng Tiến – Tân Phú </t>
  </si>
  <si>
    <r>
      <t>Diện tích(m</t>
    </r>
    <r>
      <rPr>
        <b/>
        <vertAlign val="superscript"/>
        <sz val="12"/>
        <color rgb="FF000000"/>
        <rFont val="Times New Roman"/>
        <family val="1"/>
      </rPr>
      <t>2</t>
    </r>
    <r>
      <rPr>
        <b/>
        <sz val="12"/>
        <color rgb="FF000000"/>
        <rFont val="Times New Roman"/>
        <family val="1"/>
      </rPr>
      <t>)</t>
    </r>
  </si>
  <si>
    <t>Các pháp lý thiếu</t>
  </si>
  <si>
    <t xml:space="preserve"> - QĐ ghi vốn /Ý kiến của UBND tỉnh</t>
  </si>
  <si>
    <t>Tên danh mục</t>
  </si>
  <si>
    <t>A</t>
  </si>
  <si>
    <t>Phòng Kinh tế và Hạ tầng   ( VB số 354/KTHT-GT ngày 26/9/2023)</t>
  </si>
  <si>
    <t>Các tuyến đương có khả năng vận động nhân dân hiến đất</t>
  </si>
  <si>
    <t>A.2</t>
  </si>
  <si>
    <t>A.1</t>
  </si>
  <si>
    <t xml:space="preserve"> Đường bê tông xi măng huyện/xã đã đầu tư từ năm 2017 - 2020 theo cơ chế đặc thù Nông thông mới.</t>
  </si>
  <si>
    <t>Chưa đưa vào danh mục thực hiện KHSDĐ 2024</t>
  </si>
  <si>
    <t> Tuyến 4 trên bđ. Chưa đưa vào danh mục thực hiện KHSDĐ 2024</t>
  </si>
  <si>
    <t>Tuyến 1,2,3 trên bđ. Chưa đưa vào danh mục thực hiện KHSDĐ 2024</t>
  </si>
  <si>
    <t> Tuyến 5 trên bđ. Chưa đưa vào danh mục thực hiện KHSDĐ 2024</t>
  </si>
  <si>
    <t> Tuyến 6 trên bđ. Chưa đưa vào danh mục thực hiện KHSDĐ 2024</t>
  </si>
  <si>
    <t xml:space="preserve">Xã Đồng Tiến </t>
  </si>
  <si>
    <t>-Thiếu bản đồ đo vẽ</t>
  </si>
  <si>
    <t>Đã đưa vào danh mục thực hiện KHSDĐ 2024</t>
  </si>
  <si>
    <t xml:space="preserve">Đường GTNT tổ 3, ấp Quân Y  </t>
  </si>
  <si>
    <t>Thửa 
694
TBĐ 3
 Người SDĐ Nguyễn Văn Dũng</t>
  </si>
  <si>
    <t xml:space="preserve">Xã Thuận Phú </t>
  </si>
  <si>
    <t xml:space="preserve">Xã Tân Lợi </t>
  </si>
  <si>
    <t>B</t>
  </si>
  <si>
    <t xml:space="preserve">Các xã, thị trấn </t>
  </si>
  <si>
    <t>Thị trấn Tân Phú (BB ngày 12/9/2023</t>
  </si>
  <si>
    <t>Xây dựng đường vòng quanh Trũng Đồng Ca (Lý Nam Đế -KP.Tân An đến giáp đường dây 500KV, KP Tân Liên)</t>
  </si>
  <si>
    <t>-Không xác định được diện tích thu hồi
'-Thiếu bản đồ đo vẽ</t>
  </si>
  <si>
    <t>-Không có QĐ  ghi vốn 
- Không xác định được diện tích thu hồi
'-Thiếu bản đồ đo vẽ</t>
  </si>
  <si>
    <t>Loại đất thu hồi</t>
  </si>
  <si>
    <t>DVH(DDT)</t>
  </si>
  <si>
    <t>Chuyển tiếp. Sửa dt theo bản đồ trích đo.</t>
  </si>
  <si>
    <t>Chuyển tiếp. Điều chỉnh DT theo CV của BQLDA</t>
  </si>
  <si>
    <t>Chuyển tiếp. Điều chỉnh DT theo bản đồ trích đo</t>
  </si>
  <si>
    <t>Chuyển tiếp. Gộp DT từ DM đăng ký mới của NQ24/2022</t>
  </si>
  <si>
    <t>Chuyển tiếp. Gộp DM đăng ký mới NQ 24/2022</t>
  </si>
  <si>
    <t>Chuyển tiếp.Gộp DT từ DM đăng ký mới NQ 24/2022</t>
  </si>
  <si>
    <t>Chuyển tiếp. Giảm DT do đã thu hồi 1 phần</t>
  </si>
  <si>
    <t>Chuyển tiếp. Giảm DT do đã thu hồi 1 phần(tuyến 5)</t>
  </si>
  <si>
    <t>Nâng cấp, sửa chữa đường từ Nhà văn hóa ấp Dên Dên đến làng Hải Phong ấp Dên Dên</t>
  </si>
  <si>
    <t>Thu hồi một phần diện tích đất của ông Lê Văn Quý và bà Mai Thị Giang làm đường đi chung cho các hộ dân</t>
  </si>
  <si>
    <t>Đường N1 đấu nối vào tuyến số 6 (đường ven theo hồ Tân Hòa).</t>
  </si>
  <si>
    <t>Đường N2 đấu nối vào tuyến số 6 (đường ven theo hồ Tân Hòa</t>
  </si>
  <si>
    <t>Đường N3 đấu nối vào tuyến số 6 (đường ven theo hồ Tân Hòa).</t>
  </si>
  <si>
    <t>Đường N3 ấp Cầu Rạt, xã Tân Phước (Đoạn từ ấp Phước Tân đến đường Thanh Niên)</t>
  </si>
  <si>
    <t>Đường từ cầu ông Ký đi tổ 3 nối với đường xuyên tâm Tân Hưng - Tân Lập (đầu tuyến tiếp giáp Thửa đất số 64, Tờ bản đồ số 2; cuối tuyến tiếp giáp Thửa đất số 16, Tờ bản đồ số 16)</t>
  </si>
  <si>
    <t>ấp Dên Dên, thị trấn Tân Phú</t>
  </si>
  <si>
    <t>ấp Suối Đôi xã Tân Hưng</t>
  </si>
  <si>
    <t>ĐK mới, theo nội dung đơn kiến nghị của công dân</t>
  </si>
  <si>
    <t xml:space="preserve">Có trong QH, thay đổi hướng tuyến </t>
  </si>
  <si>
    <t>Có trong QH, thay đổi chỉ tiêu (tăng dt)</t>
  </si>
  <si>
    <t>Không có trên bản đồ quy hoạch</t>
  </si>
  <si>
    <t>Có trong QH, thay đổi chỉ tiêu (tăng dt), thay đổi hướng tuyến</t>
  </si>
  <si>
    <t>0,03</t>
  </si>
  <si>
    <t xml:space="preserve"> thửa đất số 122 tờ bản đồ số 76</t>
  </si>
  <si>
    <t>Giao đất cho hộ bà Nguyễn thị Tuyết</t>
  </si>
  <si>
    <t>Xây dựng nhà xưởng công ty Bất động sản Minh Phước Bình Phước</t>
  </si>
  <si>
    <t>tờ 4, thửa 22,24,141,196</t>
  </si>
  <si>
    <t>Trụ sở UBND thị trấn Tân Phú</t>
  </si>
  <si>
    <t>Trụ sở quân sự thị trấn Tân Phú</t>
  </si>
  <si>
    <t>Nhà văn hóa Khu phố Bàu Ké</t>
  </si>
  <si>
    <t>Nhà văn hóa Khu phố Thắng Lợi</t>
  </si>
  <si>
    <t>Nhà văn hóa Khu phố Tân Liên</t>
  </si>
  <si>
    <t>Nhà văn hóa ấp Dên Dên</t>
  </si>
  <si>
    <t>0,97</t>
  </si>
  <si>
    <t>Công văn số 195/UBND ngày 20/10/2023</t>
  </si>
  <si>
    <t xml:space="preserve">giao đất đăng ký mới </t>
  </si>
  <si>
    <t>0,37</t>
  </si>
  <si>
    <t>0,19</t>
  </si>
  <si>
    <t>0,05</t>
  </si>
  <si>
    <t>0,06</t>
  </si>
  <si>
    <t>0,31</t>
  </si>
  <si>
    <t>DT đất hành lang đường điện 35kv cũ (02 lô)-Giao đất tái định cư  (*)</t>
  </si>
  <si>
    <t xml:space="preserve">Đất trụ sở UBND xã Tân Lợi  </t>
  </si>
  <si>
    <t xml:space="preserve">Đất ao cá thuộc trụ sở UBND xã Tân Lợi </t>
  </si>
  <si>
    <t>Đất NHV ấp Trảng Tranh</t>
  </si>
  <si>
    <t xml:space="preserve">Đất NHV ấp Đồng Bia </t>
  </si>
  <si>
    <t xml:space="preserve">Đất NHV ấp Quân Y </t>
  </si>
  <si>
    <t>Đất NHV ấp Thạch Màng</t>
  </si>
  <si>
    <t>Đất do UBND xã quản lý thuộc chương trình cấp đất cho ĐBDTTS</t>
  </si>
  <si>
    <t>Báo cáo số 185/BC-UBND ngày 19/10/2023</t>
  </si>
  <si>
    <t>thửa 53, tờ bản đồ số 38</t>
  </si>
  <si>
    <t>tờ 22, thửa 156</t>
  </si>
  <si>
    <t>, tờ 40, thửa 120</t>
  </si>
  <si>
    <t>tờ 03, thửa 209</t>
  </si>
  <si>
    <t>thửa đất số 552, tờ bản đồ số 26</t>
  </si>
  <si>
    <t>thửa 160, tờ bản đồ số 27</t>
  </si>
  <si>
    <t>Xây trụ sở Hạt Kiểm lâm</t>
  </si>
  <si>
    <t>Công văn số 267/HKL ngày 17/10/2023</t>
  </si>
  <si>
    <t>thửa 169, tờ bản đồ số 42</t>
  </si>
  <si>
    <t>DANH MỤC CÔNG TRÌNH, DỰ ÁN THỰC HIỆN NĂM 2024 CỦA HUYỆN ĐỒNG PHÚ - TỈNH BÌNH PHƯỚC</t>
  </si>
  <si>
    <t>Dự án nâng cấp mở rông ĐT 741</t>
  </si>
  <si>
    <t>Tuyến cao tốc Gia Nghĩa (Đăk Nông)-Chơn Thành (Bình Phước)</t>
  </si>
  <si>
    <t>Xây dựng đường kết nối ĐT 753B với đường Đồng Phú - Bình Dương (đoạn Lam Sơn - Tân Phước)</t>
  </si>
  <si>
    <t>Xây dựng đường quy hoạch D1 - Khu TTHC xã Tân Lập (đường bên hông Chợ)</t>
  </si>
  <si>
    <t>ấp Đồng Xê (tờ 20, thửa 85)</t>
  </si>
  <si>
    <t>Nhà xưởng công ty TNHH Dầu điều Long Sơn Tân Lợi</t>
  </si>
  <si>
    <t>tờ 8, thửa 124</t>
  </si>
  <si>
    <t>Đăng ký bổ sung kh 2024</t>
  </si>
  <si>
    <t>Các dự án chuyển tiếp từ các năm 2021, 2022, 2023</t>
  </si>
  <si>
    <t>60</t>
  </si>
  <si>
    <t>Đường BTXM  ấp Thuận Hòa 1 (từ nhà ông Thanh Tô đến nhà ông Nguyễn Văn Hoàng)</t>
  </si>
  <si>
    <t>Đường BTXM  ấp Thuận Tân (từ nhà ông Đinh Xuân Hương đến nhà ông Nông Văn Đức)</t>
  </si>
  <si>
    <t>Đường BTXM  tổ 2, ấp Tân Phú (Lô 6 đến nhà ông Thanh)</t>
  </si>
  <si>
    <t>Đường BTXM  tổ 2, ấp Bù Xăng (từ nhà ông Viền đến nhà ông Tùng)</t>
  </si>
  <si>
    <t>Đường BTXM ấp Bù Xăng (từ nhà ông Thọ đến nhà ông Chi)</t>
  </si>
  <si>
    <t>Đường BTXM  tổ 4, ấp Đồng Búa (Trại gà Hùng Nhơn)</t>
  </si>
  <si>
    <t>Đường BTXM ấp Đồng Bia (từ nhà ông Thánh đến nhà ông Hò)</t>
  </si>
  <si>
    <t>Đường GTNT tổ 3, ấp Quân Y  (người sử dụng đất Nguyến Văn Dũng)</t>
  </si>
  <si>
    <t>Quyết định số 976/QĐ-UBND ngày 25/5/2022 của UBND tỉnh</t>
  </si>
  <si>
    <t>Công ty TNHH Cao su Thuận Lợi (mở rộng dự án)</t>
  </si>
  <si>
    <t>Làm nhà xưởng (Hà Đình Hưng)</t>
  </si>
  <si>
    <t>Làm nhà xưởng (Lưu Đức Tân)</t>
  </si>
  <si>
    <t>Làm nhà xưởng (Lục Sỹ Hiếu)</t>
  </si>
  <si>
    <t>Làm nhà xưởng (Vi Thị Cường)</t>
  </si>
  <si>
    <t>Làm nhà xưởng (Nguyễn Văn Năm)</t>
  </si>
  <si>
    <t>Làm nhà xưởng (Hoàng Mạnh Kỳ)</t>
  </si>
  <si>
    <t>Làm nhà xưởng (Nguyễn Văn Sắc)</t>
  </si>
  <si>
    <t>CLN; BHK</t>
  </si>
  <si>
    <t>X= 1284685; Y= 569667</t>
  </si>
  <si>
    <t>ĐK bổ sung diện tích</t>
  </si>
  <si>
    <t>Thửa đất 32, Tờ bản đồ số 39</t>
  </si>
  <si>
    <t>ĐK mới 2024</t>
  </si>
  <si>
    <t>thị tấn Tân Phú</t>
  </si>
  <si>
    <t>Thửa đất 68; 67, Tờ bản đồ số 22</t>
  </si>
  <si>
    <t>Thửa 164; Tờ bản đồ số 3</t>
  </si>
  <si>
    <t>Thửa số 262;273;280;291;300;
317;323- Tờ bản đồ số 5</t>
  </si>
  <si>
    <t>ấp 1, xã Đồng Tâm</t>
  </si>
  <si>
    <t>Thửa số 113;227;228- Tờ số 34</t>
  </si>
  <si>
    <t>Thửa số 901 - Tờ số 4</t>
  </si>
  <si>
    <t>Thửa số 97 - Tờ số 7</t>
  </si>
  <si>
    <t>QĐ 868/QĐ-XPHC 
ngày 25/3/2024 của UBND huyện</t>
  </si>
  <si>
    <t>Điều chỉnh tên cty</t>
  </si>
  <si>
    <t>Thửa 16- Tờ 22 và (Thửa 21-tờ 12 bđ 98)</t>
  </si>
  <si>
    <t>Điều chỉnh vị trí trên bđ</t>
  </si>
  <si>
    <t>Thửa 99;184;185- Tờ số 51</t>
  </si>
  <si>
    <t>Điều chỉnh địa điểm cấp xã</t>
  </si>
  <si>
    <t>ấp Suối Đôi, xã Đồng Tiến</t>
  </si>
  <si>
    <t>xã Tân Hưng; xã Tân Lợi</t>
  </si>
  <si>
    <t>X= 1268964; Y= 580383</t>
  </si>
  <si>
    <t>xã Đồng Tâm</t>
  </si>
  <si>
    <t>X= 1279660; Y= 588353</t>
  </si>
  <si>
    <t>bổ sung thêm vao kh 24</t>
  </si>
  <si>
    <t>Làm nhà xưởng (Nguyễn Văn Hạnh)</t>
  </si>
  <si>
    <t>Làm nhà xưởng (Trương Văn Nghĩa)</t>
  </si>
  <si>
    <t>Thửa 2-Tờ số 10</t>
  </si>
  <si>
    <t>Làm nhà xưởng (Trần Văn Hiền)</t>
  </si>
  <si>
    <t>Thửa 87-Tờ số 30</t>
  </si>
  <si>
    <t>Công ty Cổ phần Thuận Lợi BP</t>
  </si>
  <si>
    <t>Thửa 83; 227; 228;229-Tờ số 3
Thửa 385-Tờ số 8</t>
  </si>
  <si>
    <t>Xây dựng cửa hàng xăng dầu (Nguyễn Hữu Thành)</t>
  </si>
  <si>
    <t>Thửa 20-Tờ số 42</t>
  </si>
  <si>
    <t>Xây dựng cửa hàng xăng dầu (Đoàn Thanh Hải)</t>
  </si>
  <si>
    <t>Thửa 385-Tờ số 22</t>
  </si>
  <si>
    <t>Làm nhà xưởng (Nguyễn Ngọc Phương Bình)</t>
  </si>
  <si>
    <t>Làm nhà xưởng (Đàm Văn Bốn)</t>
  </si>
  <si>
    <t>Thửa 22;171-Tờ số 6</t>
  </si>
  <si>
    <t>Làm nhà xưởng (Lê Đình Thịnh)</t>
  </si>
  <si>
    <t>Thửa 30-Tờ số 30</t>
  </si>
  <si>
    <t>Làm nhà xưởng (Phạm Thị Hiền)</t>
  </si>
  <si>
    <t>Thửa 7 (14 bđ 2009)-Tờ số 11(33 bđ 2009)</t>
  </si>
  <si>
    <t>DT tính CT
(ha)</t>
  </si>
  <si>
    <t>Một phần thửa số 19; 26, Tờ bản đồ số 8 xã Tân Lợi</t>
  </si>
  <si>
    <t>ấp Cây Cầy, xã Tân Hưng</t>
  </si>
  <si>
    <t>Xây dựng nhà xưởng công ty Bất động sản Minh Phát Bình Phước</t>
  </si>
  <si>
    <t>Công ty Cổ phần Sản xuất Thương mại dịch vụ B58</t>
  </si>
  <si>
    <t>Khoảnh 3,4,5,6,7,8 - TK 379</t>
  </si>
  <si>
    <t>Công văn số 4125/UBND-TH ngày 11/11/2020 của UBND tỉnh</t>
  </si>
  <si>
    <t>Nâng cấp, mờ rộng đường tỉnh 753 và xây dựng cầu Mã Đà kết nối với sân bay quốc tế Long Thành Đồng Nai và cảng Cái Mép, Thị Vải Bà Rịa -Vũng Tàu</t>
  </si>
  <si>
    <t>Khu vực cần chuyển mục đích, giao đất, cho thuê đất sử dụng đất mà không thu hồi đất</t>
  </si>
  <si>
    <t>Nghị quyết số 21/2023/NQ-HĐND ngày 08/12/2023 của Hội đồng nhân dân tỉnh</t>
  </si>
  <si>
    <t>Thửa 9-Tờ số 28</t>
  </si>
  <si>
    <t>sửa dt</t>
  </si>
  <si>
    <t>Ấp 1, X. Đồng Tâm</t>
  </si>
  <si>
    <t>Ấp 3 (578711.86; 1280307.29)</t>
  </si>
  <si>
    <t>Công ty TNHH MTV BĐS Sunrise BP(Hoài Sơn)</t>
  </si>
  <si>
    <t>Ấp Suối Da
(578115.74; 1272494.67)</t>
  </si>
  <si>
    <t>xy=573623.75; 1276296.65</t>
  </si>
  <si>
    <t>Ấp 4 (567484-1251148)</t>
  </si>
  <si>
    <t>Ấp 4 (566825- 1251759)</t>
  </si>
  <si>
    <t>Ấp 4 (567253-1252540)</t>
  </si>
  <si>
    <t>Công trình, dự án phải thu hồi đất</t>
  </si>
  <si>
    <t>I.1</t>
  </si>
  <si>
    <t>I.3</t>
  </si>
  <si>
    <t>I.2</t>
  </si>
  <si>
    <t>Chuyển tiếp. Tên trong NQ 21: Tuyến cao tốc Gia Nghĩa (Đắk Nông) - Chơn Thành (Bình Phước)</t>
  </si>
  <si>
    <t>Dự án đầu tư xây dựng đường cao tốc  Bắc-Nam phía tây đoạn Gia Nghĩa (Đắk Nông) - Chơn Thành (Bình Phước)</t>
  </si>
  <si>
    <t>Ấp 4, X.Đồng Tâm</t>
  </si>
  <si>
    <t>Tờ bản đồ số 81-Thửa số 35</t>
  </si>
  <si>
    <t>Ấp Sắc Xi, 
X.Tân Phước</t>
  </si>
  <si>
    <t>Tờ bản đồ số 5-Thửa số 528, 529</t>
  </si>
  <si>
    <t>Tờ 4; 40, Thửa số 3 (trích đo từ thửa số 13; 89; 124; 145; 156)</t>
  </si>
  <si>
    <t>Tờ 18, Thửa 15</t>
  </si>
  <si>
    <t>Trang trại chăn nuôi heo-Công ty TNHH MTV Dịch vụ Chăn nuôi Thuận Thành</t>
  </si>
  <si>
    <t>Tờ 24, Thửa 179</t>
  </si>
  <si>
    <t>Trang trại chăn nuôi -Công ty TNHH MTV Dịch vụ Phú Lợi</t>
  </si>
  <si>
    <t>Thửa số 22; 23
(=577285,73-1252436,1)</t>
  </si>
  <si>
    <t>Trang trại chăn nuôi -Công ty TNHH Thương Vụ Hoàng Kim</t>
  </si>
  <si>
    <t>Khoảnh 5, 6 TK 387; Khoảnh 1,2 TK 391
(=578821,84-1254528,78)</t>
  </si>
  <si>
    <t>KP Tân An 
(=566018-1266057)</t>
  </si>
  <si>
    <t>Ấp 4 ,X. Đồng Tâm</t>
  </si>
  <si>
    <t>xy=579996; 1282460</t>
  </si>
  <si>
    <t>Ấp Thuận hải, X. Thuận Phú</t>
  </si>
  <si>
    <t>xy=570160; 1280222</t>
  </si>
  <si>
    <t>Làm nhà xưởng (Trương Văn Mười)</t>
  </si>
  <si>
    <t>Thửa 235-Tờ số 6</t>
  </si>
  <si>
    <t>Làm nhà xưởng (Nguyễn Thanh Sơn)</t>
  </si>
  <si>
    <t>Thửa 236-Tờ số 6</t>
  </si>
  <si>
    <t>Làm nhà xưởng (Đào Xuân Tiến)</t>
  </si>
  <si>
    <t>Thửa 80-Tờ số 6</t>
  </si>
  <si>
    <t>Thửa 82-Tờ số 6</t>
  </si>
  <si>
    <t>Làm nhà xưởng (Lê Thị Hương)</t>
  </si>
  <si>
    <t>Làm nhà xưởng (Huỳnh Ngọc Thành+Thòng Thị Lan)</t>
  </si>
  <si>
    <t>Thửa 281,733,402 -Tờ số 4</t>
  </si>
  <si>
    <t>Làm nhà xưởng (Nguyễn Đình Tuyên)</t>
  </si>
  <si>
    <t>thị trấn Tân Phú</t>
  </si>
  <si>
    <t>Thửa 72, 74, 75 -Tờ số 22</t>
  </si>
  <si>
    <t>Làm nhà xưởng (Nguyễn Tuấn Anh)</t>
  </si>
  <si>
    <t>Thửa 6 -Tờ số 3</t>
  </si>
  <si>
    <t>Ấp Pa Pếch (589050-1272690)</t>
  </si>
  <si>
    <t>Ấp 3, X. Đồng Tiến</t>
  </si>
  <si>
    <t>Tờ 24; Thửa đất số 12; Tờ 22; Thửa 125; 76</t>
  </si>
  <si>
    <t>Tờ bản đồ số 61; 
Thửa đất số 63, 64, 82,343</t>
  </si>
  <si>
    <r>
      <t>Thửa 255</t>
    </r>
    <r>
      <rPr>
        <sz val="10"/>
        <rFont val="Calibri"/>
        <family val="2"/>
      </rPr>
      <t>÷</t>
    </r>
    <r>
      <rPr>
        <sz val="10"/>
        <rFont val="Times New Roman"/>
        <family val="1"/>
      </rPr>
      <t>270 -Tờ số 6</t>
    </r>
  </si>
  <si>
    <t>Khu vực đấu giá quyền khai thác khoáng sản đá xây dựng</t>
  </si>
  <si>
    <t>Khu vực đấu giá quyền khai thác khoáng sản vật liệu san lấp</t>
  </si>
  <si>
    <t xml:space="preserve">BB ngày 18/05/2022 của Sở TN&amp;MT (theo đề nghị CV số 12/CV/CV-CT ngày 10/3/2022 của Công ty TNHH MTV Cao su Bình Phước)  </t>
  </si>
  <si>
    <t>ĐK mới. Hầm phún đất san lấp Tân Hưng tại Nông trường Đồng Xoài -Công ty TNHH MTV Cao su Bình Phước</t>
  </si>
  <si>
    <t xml:space="preserve"> Công ty TNHH 29BP</t>
  </si>
  <si>
    <t>Đơn đăng ký / xin chủ trương đầu tư</t>
  </si>
  <si>
    <t xml:space="preserve"> Công ty Cổ phần đầu tư phát triển xây dựng Khang Gia</t>
  </si>
  <si>
    <t>X= 1266558; Y= 577393</t>
  </si>
  <si>
    <t xml:space="preserve">Chuyển tiếp. Tên trong NQ21: Nâng cấp, mờ rộng đường tỉnh 753 giai đoạn I (đoạn từ ngã 4 Sóc Miên thành phố Đồng Xoài đến đường Đồng Phú Bình Dương) </t>
  </si>
  <si>
    <t>Nghị quyết số 21/2023/NQ-HĐND ngày 08/12/2023 của Hội đồng nhân dân tỉnh
Công văn số 606/BQLDA-KHTH ngày 10/6/2024 của Ban QLDA ĐT XD tỉnh về thay đổi tên dự án</t>
  </si>
  <si>
    <t>Nghị quyết số 21/2023/NQ-HĐND ngày 08/12/2023 của Hội đồng nhân dân tỉnh
Công văn số 606/BQLDA-KHTH ngày 10/6/2024 của Ban QLDA ĐT XD tỉnh về thay đổi tên dự án,bổ sung thêm loại đất thu hồi (LUK)</t>
  </si>
  <si>
    <t>Nghị quyết số 21/2023/NQ-HĐND ngày 08/12/2023 của Hội đồng nhân dân tỉnh
Công văn số 606/BQLDA-KHTH ngày 10/6/2024 của Ban QLDA ĐT XD tỉnh về bổ sung thêm loại đất thu hồi (DTL, ODT)</t>
  </si>
  <si>
    <t>Chuyển tiếp. Giảm diện tích thu hồi.</t>
  </si>
  <si>
    <t xml:space="preserve">Nghị quyết số 21/2023/NQ-HĐND ngày 08/12/2023 của Hội đồng nhân dân tỉnh
Công văn số 33/BĐP-BDA ngày 26/2/2024 của công ty CP KCN Bắc Đồng Phú về đăng ký phân bổ kế hoạch sử dụng đất KCN năm 2024 đối với dự án KCN Bắc Đồng Phú giai đoạn II và Nam Đồng Phú giai đoạn 2 (DT giảm từ 480 còn 150 ha)
</t>
  </si>
  <si>
    <t>Nghị quyết số 21/2023/NQ-HĐND ngày 08/12/2023 của Hội đồng nhân dân tỉnh
Công văn số 33/BĐP-BDA ngày 26/2/2024 của công ty CP KCN Bắc Đồng Phú về đăng ký phân bổ kế hoạch sử dụng đất KCN năm 2024 đối với dự án KCN Bắc Đồng Phú giai đoạn II và Nam Đồng Phú giai đoạn 2 (DT tăng từ 130 lên 132,5 ha)</t>
  </si>
  <si>
    <t>Chuyển tiếp. Tăng diện tích thu hồi</t>
  </si>
  <si>
    <t xml:space="preserve">  Công văn số 126/SKHĐT-KTĐN ngày 28/01/2019 của Sở Kế hoạch và Đầu tư 
QĐ CTĐT 766/QĐ-UBND ngày 13/4/2020</t>
  </si>
  <si>
    <t>CLN/DGT</t>
  </si>
  <si>
    <t>DT dự án
(ha)*</t>
  </si>
  <si>
    <t>Chuyển tiếp . Công ty TNHH TM&amp;ĐT An Phú Vinh Bình Phước</t>
  </si>
  <si>
    <t>Chuyển tiếp .Công ty CP VL &amp; XD Bình Dương - CN Bình Phước</t>
  </si>
  <si>
    <t>Chuyển tiếp .Công ty CP ĐT Xây lắp Miền Nam Bình Phước</t>
  </si>
  <si>
    <t>Chuyển tiếp .Công ty TNHH Đức Bình</t>
  </si>
  <si>
    <t>Ấp Cây Cầy (581799-1269672)</t>
  </si>
  <si>
    <t>Ấp 6 (587376- 1286449)</t>
  </si>
  <si>
    <t>Khu vực đấu giá quyền khai thác khoáng sản đá xây dựng(6,34 ha)</t>
  </si>
  <si>
    <t>Khu vực đấu giá quyền khai thác khoáng sản đá xây dựng(12,31 ha)</t>
  </si>
  <si>
    <t>Khu vực đấu giá quyền khai thác khoáng sản đá xây dựng(10,27 ha)</t>
  </si>
  <si>
    <t>Ấp Thuận Hòa 1(X= 1285253; Y= 566555)</t>
  </si>
  <si>
    <t xml:space="preserve"> Ấp Suối Nhung(X= 1271729; Y= 582399)</t>
  </si>
  <si>
    <t>Khu vực đấu giá quyền khai thác khoáng sản đá xây dựng(25,6 ha)</t>
  </si>
  <si>
    <t>Khu vực đấu giá quyền khai thác khoáng sản đá xây dựng(18,76 ha)</t>
  </si>
  <si>
    <t xml:space="preserve">Mỏ đá xây dựng đã cấp giấy phép số  18/GP-UBND ngày 10/3/2021 cần thu hồi tổ chức đấu giá </t>
  </si>
  <si>
    <t xml:space="preserve">Mỏ đá xây dựng đã cấp giấy phép số  03/GP-UBND ngày 21/1/2019 cần thu hồi tổ chức đấu giá </t>
  </si>
  <si>
    <t xml:space="preserve">Mỏ đá xây dựng đã cấp giấy phép số  34/GP-UBND ngày 27/5/2019 cần thu hồi tổ chức đấu giá </t>
  </si>
  <si>
    <t xml:space="preserve">Mỏ đá xây dựng đã cấp giấy phép số  52/GP-UBND  ngày 29/6/2016 cần thu hồi tổ chức đấu giá </t>
  </si>
  <si>
    <t xml:space="preserve">CV số 1805/STNMT-TNN&amp;KS ngày 21/6/2024 của Sở TN&amp;MT rà soát và bổ sung QHSDĐ đến năm 2030 và KHSDĐ năm 2024.  </t>
  </si>
  <si>
    <t xml:space="preserve"> Mỏ đá xây dựng đã trúng đấu giá -Công ty Cổ phần đầu tư phát triển xây dựng Phúc An Khang </t>
  </si>
  <si>
    <t>ĐK mới.</t>
  </si>
  <si>
    <t>ĐK mới. BB ngày 16/11/2023 của Sở TN&amp;MT (theo đề nghị CV số 12/CV-CT ngày 17/4/2023 của Công ty Cổ phần Khai thác Khoáng sản CHP)</t>
  </si>
  <si>
    <t xml:space="preserve">ĐK mới. BB ngày 31/10/2023 của Sở TN&amp;MT (theo đề nghị CV số 12/CV-CT ngày 17/4/2023 của Công ty CP khai thác, sản xuất VLXD 6A)  </t>
  </si>
  <si>
    <t xml:space="preserve">ĐK mới. BB ngày 11/07/2023 của Sở TN&amp;MT (theo đề nghị CV số 01/CV-TP ngày 17/4/2023 của Công ty TNHH Đầu tư Sản xuất TM DV Thuận Phú)  </t>
  </si>
  <si>
    <t xml:space="preserve">ĐK mới. BB ngày 10/05/2023 của Sở TN&amp;MT (theo đề nghị CV số 11/CV-CT ngày 17/4/2023 của Công ty Cổ phần Khai thác Khoáng sản CHP)  </t>
  </si>
  <si>
    <t xml:space="preserve">ĐK mới. BB ngày 27/03/2024 của Sở TN&amp;MT (theo đề nghị CV số 04/CV-29BP ngày 17/4/2023 của Công ty TNHH 29BP). </t>
  </si>
  <si>
    <t xml:space="preserve">Khu vực đấu giá quyền khai thác khoáng sản vật liệu san lấp </t>
  </si>
  <si>
    <t>Thửa 2,200,216-Tờ số 17</t>
  </si>
  <si>
    <t>(*) Diện tích sẽ cân đối theo công văn số 818/STNMT-CCQLĐĐ ngày 25/3/2024 của Sở Tài nguyên và Môi trường về phân bổ chỉ tiêu kế hoạch sử dụng đất cấp tỉnh đến năm 2025 tạm thời, vì vậy huyện không phụ thuộc vào số liệu tạm tính mà sẽ căn cứ vào tiến độ để tiếp tục thực hiện tất cả các dự án đến khi chỉ tiêu các loại đất của huyện bằng với chỉ tiêu phân bổ của công văn trên.</t>
  </si>
  <si>
    <t xml:space="preserve">Tổng hợp đơn đăng ký </t>
  </si>
  <si>
    <t>RÀ SOÁT TIẾN ĐỘ</t>
  </si>
  <si>
    <t>Bỏ. Gộp danh mục</t>
  </si>
  <si>
    <t xml:space="preserve"> Xây dựng đường Nguyễn Hữu Thọ nối dài đến cầu Mới, khu phố Tân An, thị trấn Tân Phú </t>
  </si>
  <si>
    <t>Xây dựng đường Tổ 23 nối dài đến đường kết nối Tây Nam Đồng Xoài, thị trấn Tân Phú</t>
  </si>
  <si>
    <t>CLN, DGT và các loại đất khác</t>
  </si>
  <si>
    <t>CLN, DGT,   ONT</t>
  </si>
  <si>
    <t>Công trình, dự án thu hồi 2024 đã thực hiện</t>
  </si>
  <si>
    <t>CLN, ONT, DGT, DTL, LUK (7,87ha) và các loại khác</t>
  </si>
  <si>
    <t>ODT, CLN</t>
  </si>
  <si>
    <t>ONT, CLN</t>
  </si>
  <si>
    <t>ONT, CLN, DGT, DTL</t>
  </si>
  <si>
    <t>ONT, CLN, DGT, DTL, NTD và các loại đất khác</t>
  </si>
  <si>
    <t>CLN, ONT, DTL, ODT</t>
  </si>
  <si>
    <t>CLN, ONT, DGT,
DTL, LUK (0,05ha)</t>
  </si>
  <si>
    <t>CLN, DGT,  NTS,  SON, và các loại đất khác</t>
  </si>
  <si>
    <t>ODT, ONT, CLN, DGT, SON, CCC, CSK, HNK, LUK</t>
  </si>
  <si>
    <t>ONT, CLN, DGT, BHK, LUK và các loại đất khác</t>
  </si>
  <si>
    <t>ONT, CLN, BHK, DGT, NTS, LUK và các lọa đất khác</t>
  </si>
  <si>
    <t>ONT, ODT, CLN, DGT và các loại đất khác</t>
  </si>
  <si>
    <t>ODT, ONT, CLN, DGT, BHK, DTL và các loại đất khác</t>
  </si>
  <si>
    <t>ODT, CLN, DGT, DTL và các loại đất khác</t>
  </si>
  <si>
    <t>ODT, CLN, DGT và các loại đất khác</t>
  </si>
  <si>
    <t>ODT, CLN, DGT</t>
  </si>
  <si>
    <t>ONT,CLN và các loại đất khác</t>
  </si>
  <si>
    <t>ONT,CLN, LUK và các loại đất khác</t>
  </si>
  <si>
    <t>ONT, CLN, LUK và các loại đất khác</t>
  </si>
  <si>
    <t>ONT, CLN, DGT</t>
  </si>
  <si>
    <t>Đã xây dựng. Chưa cấp giấy CN</t>
  </si>
  <si>
    <t>Chưa làm trích đo</t>
  </si>
  <si>
    <t>Chưa thực hiện</t>
  </si>
  <si>
    <t>Chưa cấp giấy</t>
  </si>
  <si>
    <t xml:space="preserve">Thu hồi mới </t>
  </si>
  <si>
    <t>Xây dựng đường vòng quanh trũng Đồng Ca, khu phố Tân An, thị trấn Tân Phú</t>
  </si>
  <si>
    <t>Nâng cấp láng nhựa đường từ dốc 5 tầng đi nhà văn hoá ấp 2, xã Đồng Tiến.</t>
  </si>
  <si>
    <t>Nâng cấp láng nhựa Đường Cây Điệp – Nam Đô (từ đường Lam Sơn - Tân Phước đến điểm trường tiểu học ấp Nam Đô).</t>
  </si>
  <si>
    <t>Xây dựng đường quy hoạch số 7, huyện Đồng Phú (Đoạn từ ĐT.753 đến đường Đồng Phú-Bình Dương, xã Tân Lợi)</t>
  </si>
  <si>
    <t>Đường Bắc - Nam 1 - Từ ĐT.741 kết nối với tuyến 3</t>
  </si>
  <si>
    <t>Nâng cấp mở rộng đường tổ 21, khú phố Tân An, thị trấn Tân Phú (đoạn từ đường ĐT741 đến đường Phú Riềng Đỏ nối dài lên KCN Bắc Đồng Phú</t>
  </si>
  <si>
    <t>Dự án bố trí TĐC Tuyến cao tốc Gia Nghĩa (Đắk Nông) - Chơn Thành (Bình Phước)</t>
  </si>
  <si>
    <t>Dự án thu hồi đất thuộc công ty Cao su Đồng Phú</t>
  </si>
  <si>
    <t xml:space="preserve"> Diện tích đất mở rộng sân Trường THCS, Trường Tiểu học Thuận Phú và làm sân thể thao xã</t>
  </si>
  <si>
    <t>Khu đất sau UBND xã Thuận Phú</t>
  </si>
  <si>
    <t>Khu đất Ấp Thuận Hải, xã Thuận Phú</t>
  </si>
  <si>
    <t>Khu nhà ở xã hội Tân Lập</t>
  </si>
  <si>
    <t>Dự án khu dân cư ấp 3, xã Đồng Tâm</t>
  </si>
  <si>
    <t>Đường BTXM đã được nhà nước đầu tư</t>
  </si>
  <si>
    <t>Đường Tổ 29 nối dài tổ 31 ấp Chợ</t>
  </si>
  <si>
    <t>Hẻm 3 đội 5 ấp 4 (ông Lực – bà Bình)</t>
  </si>
  <si>
    <t xml:space="preserve">Đường ĐT.741 tạp hóa Vinh An đến Tô Sĩ Hoài, ấp Thuận Phú 1 </t>
  </si>
  <si>
    <t>ODT, CLN, DGT  và loại đất khác</t>
  </si>
  <si>
    <t>ONT, CLN, DGT  và loại đất khác</t>
  </si>
  <si>
    <t>ONT+CLN và loại đất khác</t>
  </si>
  <si>
    <t>ODT+CLN và loại đất khác</t>
  </si>
  <si>
    <t xml:space="preserve">CLN </t>
  </si>
  <si>
    <t>CLN, GT</t>
  </si>
  <si>
    <t>CLN, DGT  và loại đất khác</t>
  </si>
  <si>
    <t>Đồng Tiến.</t>
  </si>
  <si>
    <t>Đồng Tâm</t>
  </si>
  <si>
    <t>Quyết định số 5061/QĐ-UBND ngày 28/12/2023 của UBND huyện</t>
  </si>
  <si>
    <t>Quyết định số 5062/QĐ-UBND ngày 28/12/2023 của UBND huyện</t>
  </si>
  <si>
    <t>Quyết định số 5057/QĐ-UBND ngày 28/12/2022 của UBND huyện</t>
  </si>
  <si>
    <t>Nghị Quyết số 37/NQ-HĐND ngày 20/12/2023 của HĐND huyện</t>
  </si>
  <si>
    <t>Công văn số 837/UBND-TH ngày 08/3/2024 của UBND tỉnh; Công văn số 318/SGTVT-HTGT ngày 21/3/2024 của Sở Giao thông vận tải</t>
  </si>
  <si>
    <t>Quyết định số 7025/QĐ-UBND ngày 13/12/2022 của UBND huyện</t>
  </si>
  <si>
    <t>Quyết định số 1683/QĐ_x0002_UBND ngày 14/9/2022 của UBND tỉnh</t>
  </si>
  <si>
    <t>Quyết định số 3160/QĐ-UBND
 ngày 23/7/2024 của UBND huyện</t>
  </si>
  <si>
    <t>QĐ 2915/QĐ_x0002_UBND ngày 14/9/2020  của UBND huyện</t>
  </si>
  <si>
    <t>QĐ 1927/QĐ_x0002_UBND ngày 16/7/2019 của UBND huyện</t>
  </si>
  <si>
    <t>QĐ 1683/QĐ - UBND ngày 06/6/2014 của UBND huyện</t>
  </si>
  <si>
    <t>Đã bán</t>
  </si>
  <si>
    <t xml:space="preserve">Bộ phận 1 cửa Công an huyện </t>
  </si>
  <si>
    <t>thửa 5, tờ bản đồ số 49</t>
  </si>
  <si>
    <t>CA đăng ký mới</t>
  </si>
  <si>
    <t>Trang trại chăn nuôi heo - Cty TNHH SXTM An Sơn</t>
  </si>
  <si>
    <t>x=1258062,79
y=576525,60</t>
  </si>
  <si>
    <t>đăng ký năm 2025</t>
  </si>
  <si>
    <t>Làm nhà xưởng (Nguyễn Đồng Hoan)</t>
  </si>
  <si>
    <t>Tân Phú</t>
  </si>
  <si>
    <t>Tờ số 11-Thửa số 66</t>
  </si>
  <si>
    <t>Làm nhà xưởng (Nguyễn Đại Thắng)</t>
  </si>
  <si>
    <t>Tờ số 4-Thửa số 21; 22</t>
  </si>
  <si>
    <t>Tờ số 52 - Thửa số 128</t>
  </si>
  <si>
    <t>Làm nhà xưởng (Nguyễn Thị Nhung)</t>
  </si>
  <si>
    <t>Tờ số 46 - Thửa số 33</t>
  </si>
  <si>
    <t>Làm nhà xưởng (Nguyễn Nguyên Bình)</t>
  </si>
  <si>
    <t>Tờ số 23 - Thửa số 534</t>
  </si>
  <si>
    <t>Công ty TNHH MTV Đầu tư Kinh doanh Hoàng Phi</t>
  </si>
  <si>
    <t>Tờ số 39- Thửa số 31</t>
  </si>
  <si>
    <t>Làm nhà xưởng (Đỗ Thị Ái)</t>
  </si>
  <si>
    <t>Tờ số 23 - Thửa số 157; 158</t>
  </si>
  <si>
    <t>Đăng ký mới. Thu hồi</t>
  </si>
  <si>
    <t>Làm trang trại chăn nuôi (Mai Đức Luyện)</t>
  </si>
  <si>
    <t>Tờ số 64-Thửa số 42</t>
  </si>
  <si>
    <t>Làm trang trại chăn nuôi (Trần Văn Tuyển)</t>
  </si>
  <si>
    <t>Tờ số 68-Thửa số 40</t>
  </si>
  <si>
    <t>Làm trang trại chăn nuôi (Hoàng Hữu Thắm)</t>
  </si>
  <si>
    <t>Tờ số 68-Thửa số 56</t>
  </si>
  <si>
    <t>Làm trang trại chăn nuôi (Nguyễn Văn Sơn)</t>
  </si>
  <si>
    <t>Tờ số 68-Thửa số 25</t>
  </si>
  <si>
    <t>Làm trang trại chăn nuôi (Võ Trung Bình)</t>
  </si>
  <si>
    <t>Tờ số 71-Thửa số 26</t>
  </si>
  <si>
    <t>Công ty TNHH MTV xăng dầu Phong Nhân</t>
  </si>
  <si>
    <t>Tờ số 52 - Thửa số 166</t>
  </si>
  <si>
    <t>CTĐT số 1207/QĐ-UBND ngày 10/5/2021 của UBND tỉnh</t>
  </si>
  <si>
    <t>đk lại để điều chỉnh CTĐT</t>
  </si>
  <si>
    <t>Thương mại dịch vụ (Nguyễn Thị Bích Ngọc)</t>
  </si>
  <si>
    <t>Tờ số 22-Thửa số 315</t>
  </si>
  <si>
    <t>Thương mại dịch vụ (Nguyễn Văn Đô)</t>
  </si>
  <si>
    <t>Tờ số 22-Thửa số 323</t>
  </si>
  <si>
    <t>Tờ số 22-Thửa số 314</t>
  </si>
  <si>
    <t>Tờ số 22-Thửa số 320</t>
  </si>
  <si>
    <t>Công ty TNHH Môi trường Cao Gia Quý</t>
  </si>
  <si>
    <t>Tờ số 43 - Thửa số 32</t>
  </si>
  <si>
    <t>Làm nhà xưởng (Trần Duy Sơn)</t>
  </si>
  <si>
    <t>Tờ số 42 - Thửa số 974</t>
  </si>
  <si>
    <t>Làm nhà xưởng (Viên Thị Thu)</t>
  </si>
  <si>
    <t>Tờ số 42 - Thửa số 1128</t>
  </si>
  <si>
    <t>Làm nhà xưởng (Phạm Thế Minh)</t>
  </si>
  <si>
    <t xml:space="preserve">Tờ số 26 - Thửa số 4; 18 </t>
  </si>
  <si>
    <t>Tờ số 26 - Thửa số 956</t>
  </si>
  <si>
    <t>Làm nhà xưởng (Lê Văn Tâm)</t>
  </si>
  <si>
    <t>xã Tân Hòa</t>
  </si>
  <si>
    <t xml:space="preserve">Tờ số 20 - Thửa số 298; 495 </t>
  </si>
  <si>
    <t>Làm nhà xưởng (Nguyễn Văn Quang)</t>
  </si>
  <si>
    <t>Tờ số 10 - Thửa số 31</t>
  </si>
  <si>
    <t>Làm nhà xưởng (Trần Thị Hồng Hạnh)</t>
  </si>
  <si>
    <t>Tờ số 4 - Thửa số 51</t>
  </si>
  <si>
    <t>Làm nhà xưởng (Nguyễn Văn Sự)</t>
  </si>
  <si>
    <r>
      <t>Tờ số 3 - Thửa số 778</t>
    </r>
    <r>
      <rPr>
        <sz val="10"/>
        <rFont val="Calibri"/>
        <family val="2"/>
      </rPr>
      <t>÷</t>
    </r>
    <r>
      <rPr>
        <sz val="10"/>
        <rFont val="Times New Roman"/>
        <family val="1"/>
        <charset val="163"/>
      </rPr>
      <t>885</t>
    </r>
  </si>
  <si>
    <t>Công ty Cổ phần Thịnh Đại Việt Nam</t>
  </si>
  <si>
    <t>Tờ số 9 - Thửa số 54</t>
  </si>
  <si>
    <t>CTĐT số 2602/QĐ-UBND ngày 02/12/2019 của UBND tỉnh</t>
  </si>
  <si>
    <t>Làm nhà xưởng (Nguyễn Văn Bay)</t>
  </si>
  <si>
    <t>Tờ số 72 - Thửa số 20</t>
  </si>
  <si>
    <t>Làm nhà xưởng (Nguyễn Quốc Dũng)</t>
  </si>
  <si>
    <t>Tờ số 9 - Thửa số 174; 174F; 262</t>
  </si>
  <si>
    <t>Tờ số 57-Thửa số 38</t>
  </si>
  <si>
    <t>Làm nhà xưởng (Lê Đình Khang)</t>
  </si>
  <si>
    <t>Tờ số 30-Thửa số 90</t>
  </si>
  <si>
    <t>Làm nhà xưởng (Phạm Ngọc Thái)</t>
  </si>
  <si>
    <t>Tờ số 45-Thửa số 115</t>
  </si>
  <si>
    <t>Làm nhà xưởng (Đàm Văn Thắng)</t>
  </si>
  <si>
    <t>Tờ số 44-Thửa số 92</t>
  </si>
  <si>
    <t>Làm nhà xưởng (Đỗ Ngọc Anh)</t>
  </si>
  <si>
    <t>Tờ số 44-Thửa số 84</t>
  </si>
  <si>
    <t>Làm nhà xưởng (Bùi Đăng Hoàn)</t>
  </si>
  <si>
    <t>Tờ số 45-Thửa số 119</t>
  </si>
  <si>
    <t>Làm nhà xưởng (Hoàng Ngọc Quý)</t>
  </si>
  <si>
    <t>Tờ số 44-Thửa số 98</t>
  </si>
  <si>
    <t>Làm nhà xưởng (Lê Văn Đính)</t>
  </si>
  <si>
    <t>Tờ số 39-Thửa số 106</t>
  </si>
  <si>
    <t>Làm nhà xưởng (Nguyễn Thị Quỳnh Như)</t>
  </si>
  <si>
    <t>Tờ số 10-Thửa số 2; 144</t>
  </si>
  <si>
    <t>Làm nhà xưởng (Vũ Thị Huệ)</t>
  </si>
  <si>
    <t>Tờ số 46-Thửa số 27</t>
  </si>
  <si>
    <t>Làm nhà xưởng (Bùi Tú Linh)</t>
  </si>
  <si>
    <t>Tờ số 6-Thửa số 234</t>
  </si>
  <si>
    <t>Tờ số 17 - Thửa số 250</t>
  </si>
  <si>
    <t>Làm nhà xưởng (Nguyễn Anh Tuấn)</t>
  </si>
  <si>
    <t>Tờ số 35-Thửa số 33</t>
  </si>
  <si>
    <t>Chùa Hưng Tịnh</t>
  </si>
  <si>
    <t>ấp 1, xã Đồng Tiến</t>
  </si>
  <si>
    <t>Tờ số 24-Thửa số 309</t>
  </si>
  <si>
    <t>Công ty XNK NL Kim Ngọc</t>
  </si>
  <si>
    <t>Tờ số 6 - Thửa số 84;
Tờ số 10-Thửa số 52</t>
  </si>
  <si>
    <t>Công ty Cổ phần ĐTXD Mỹ Phước</t>
  </si>
  <si>
    <t>Tờ số 33-Thửa số 238</t>
  </si>
  <si>
    <t>Làm nhà xưởng (Huỳnh Thị Xuân Hằng)</t>
  </si>
  <si>
    <t>Tờ số 5-Thửa số 854</t>
  </si>
  <si>
    <t>Làm nhà xưởng (Lê Đình Thọ)</t>
  </si>
  <si>
    <t>Tờ số 16 - Thửa số 8</t>
  </si>
  <si>
    <t>Làm nhà xưởng (Lương Văn Huấn)</t>
  </si>
  <si>
    <t>Tờ số 18-Thửa số 63</t>
  </si>
  <si>
    <t>Làm nhà xưởng (Vũ Thị Hương)</t>
  </si>
  <si>
    <t>Tờ số 34-Thửa số 57; 
Tờ số 35- Thửa số 16;34;35</t>
  </si>
  <si>
    <t>Làm nhà xưởng (Nguyễn Đức Mạnh)</t>
  </si>
  <si>
    <t>Tờ số 39-Thửa 63</t>
  </si>
  <si>
    <t>Làm nhà xưởng</t>
  </si>
  <si>
    <t>Tờ 48, Thửa đất số 306</t>
  </si>
  <si>
    <t>Tờ 33, Thửa đất số 209</t>
  </si>
  <si>
    <t>Tờ 12, Thửa đất số 740</t>
  </si>
  <si>
    <t>Tờ 42, Thửa đất số 1131</t>
  </si>
  <si>
    <t>Tờ 20, Thửa đất số 22; 24</t>
  </si>
  <si>
    <t>Tờ 42, Thửa đất số 59</t>
  </si>
  <si>
    <t>Tờ 20, Thửa đất số 90, 91</t>
  </si>
  <si>
    <t>DPC</t>
  </si>
  <si>
    <t>DCT</t>
  </si>
  <si>
    <t>CNT+ PNK</t>
  </si>
  <si>
    <t>Bỏ. Không thực hiện</t>
  </si>
  <si>
    <t>Nghị quyết số 21/2023/NQ-HĐND ngày 08/12/2023 của Hội đồng nhân dân tỉnh
Nghị quyết số 10/2024/NQ-HĐND ngày 31/10/2024 của Hội đồng nhân dân tỉnh CMĐ lúa</t>
  </si>
  <si>
    <t>Nghị quyết số 21/2023/NQ-HĐND ngày 08/12/2023 của Hội đồng nhân dân tỉnh
Công văn số 606/BQLDA-KHTH ngày 10/6/2024 của Ban QLDA ĐT XD tỉnh về bổ sung thêm loại đất thu hồi (LUK), thay đổi loại đất(CSK thành SKC)
Nghị quyết số 10/2024/NQ-HĐND ngày 31/10/2024 của Hội đồng nhân dân tỉnh CMĐ lúa</t>
  </si>
  <si>
    <t xml:space="preserve">Nghị quyết số 21/2023/NQ-HĐND ngày 08/12/2023 của Hội đồng nhân dân tỉnh
Công văn số 606/BQLDA-KHTH ngày 10/6/2024 của Ban QLDA ĐT XD tỉnh về bổ sung thêm loại đất thu hồi (LUK)
Nghị quyết số 10/2024/NQ-HĐND ngày 31/10/2024 của Hội đồng nhân dân tỉnh CMĐ lúa
</t>
  </si>
  <si>
    <t>Công trình, dự án</t>
  </si>
  <si>
    <t>Tiến độ dự án</t>
  </si>
  <si>
    <t xml:space="preserve">Số lượng </t>
  </si>
  <si>
    <t xml:space="preserve">Diện tích </t>
  </si>
  <si>
    <t>Tỷ lệ %</t>
  </si>
  <si>
    <t xml:space="preserve">Tổng cộng </t>
  </si>
  <si>
    <t>Loại bỏ</t>
  </si>
  <si>
    <t xml:space="preserve">Chuyển tiếp </t>
  </si>
  <si>
    <t>CMĐ</t>
  </si>
  <si>
    <t xml:space="preserve">Đất ở </t>
  </si>
  <si>
    <t>Đất TMD/SKC</t>
  </si>
  <si>
    <t xml:space="preserve">Chuyển sang đất ở </t>
  </si>
  <si>
    <t>Toàn huyện</t>
  </si>
  <si>
    <t>Thu hồi (NQ 21/2023 và NQ 11/2023)</t>
  </si>
  <si>
    <t>CLN,LUK</t>
  </si>
  <si>
    <t>Bỏ. Không thực hiện.</t>
  </si>
  <si>
    <t xml:space="preserve"> Đã thực hiện</t>
  </si>
  <si>
    <t>Đã sửa chữa, không phát sinh chỉ tiêu SDĐ.  Đã thực hiện</t>
  </si>
  <si>
    <t xml:space="preserve">   </t>
  </si>
  <si>
    <t>Diện tích (ha)</t>
  </si>
  <si>
    <t>Chuyển sang  TMD,SKC</t>
  </si>
  <si>
    <t>Trang trại chăn nuôi - Nguyễn Chí Đồng</t>
  </si>
  <si>
    <t>Tờ 65, Thửa 183; 184</t>
  </si>
  <si>
    <t>Trang trại chăn nuôi - Nguyễn Thị Hồng Huệ</t>
  </si>
  <si>
    <t>Tờ 4, Thửa 18</t>
  </si>
  <si>
    <t>Các công trình, dự án đã được xác định trong 
năm kế hoạch trước được tiếp tục thực hiện theo 
quy định tại khoản 7 Điều 76 của Luật Đất đai</t>
  </si>
  <si>
    <t>Các công trình, dự án theo quy định tại Điều 78 và
 Điều 79 Luật Đất đai thực hiện trong năm kếhoạch
 mà chưa có các văn bản theo quy định tại khoản 4
 Điều 67 Luật Đất đai;</t>
  </si>
  <si>
    <t>Các dự án đầu tư và trường hợp cá nhân chuyển mục đích sử dụng đất phải được cơ quan nhà nước có thẩm quyền cho phép theo quy định tại khoản 1 Điều 121 Luật Đất đai, không thuộc trường hợp quy định tại khoản 5 Điều 116 Luật Đất đai</t>
  </si>
  <si>
    <t>Các trường hợp chuyển mục đích sử dụng từ đất nông nghiệp sang đất thương mại, dịch vụ với diện tích từ 0,5 ha trở lên</t>
  </si>
  <si>
    <t>BIỂU 14/CH</t>
  </si>
  <si>
    <t>BIỂU 01/CH</t>
  </si>
  <si>
    <t>Chỉ tiêu</t>
  </si>
  <si>
    <t>Mã</t>
  </si>
  <si>
    <t>Diện tích
(ha)</t>
  </si>
  <si>
    <t>Cơ cấu 
(%)</t>
  </si>
  <si>
    <t>Phân theo đơn vị hành chính (ha)</t>
  </si>
  <si>
    <t>(3)</t>
  </si>
  <si>
    <t>(4)=(6)+(7)+…</t>
  </si>
  <si>
    <t>(13)</t>
  </si>
  <si>
    <t>TỔNG DIỆN TÍCH TỰ NHIÊN (1+2+3)</t>
  </si>
  <si>
    <t>Đất nông nghiệp</t>
  </si>
  <si>
    <t>NNP</t>
  </si>
  <si>
    <t>Trong đó:</t>
  </si>
  <si>
    <t>Đất trồng lúa</t>
  </si>
  <si>
    <t>LUA</t>
  </si>
  <si>
    <t>1.1.1</t>
  </si>
  <si>
    <t>Đất chuyên trồng lúa nước</t>
  </si>
  <si>
    <t>LUC</t>
  </si>
  <si>
    <t>1.1.2</t>
  </si>
  <si>
    <t>Đất trồng lúa khác</t>
  </si>
  <si>
    <t>Đất trồng cây hàng năm khác</t>
  </si>
  <si>
    <t>1.3</t>
  </si>
  <si>
    <t>Đất trồng cây lâu năm</t>
  </si>
  <si>
    <t>1.4</t>
  </si>
  <si>
    <t>Đất rừng phòng hộ</t>
  </si>
  <si>
    <t>RPH</t>
  </si>
  <si>
    <t>1.5</t>
  </si>
  <si>
    <t>Đất rừng đặc dụng</t>
  </si>
  <si>
    <t>RDD</t>
  </si>
  <si>
    <t>1.6</t>
  </si>
  <si>
    <t>Đất trồng rừng sản xuất</t>
  </si>
  <si>
    <t>Trong đó: Đất có rừng sản xuất là rừng tự nhiên</t>
  </si>
  <si>
    <t>RSN</t>
  </si>
  <si>
    <t>1.7</t>
  </si>
  <si>
    <t>Đất nuôi trồng thủy sản</t>
  </si>
  <si>
    <t>NTS</t>
  </si>
  <si>
    <t>1.8</t>
  </si>
  <si>
    <t xml:space="preserve">Đất chăn nuôi tập trung </t>
  </si>
  <si>
    <t>CNT</t>
  </si>
  <si>
    <t>1.9</t>
  </si>
  <si>
    <t>Đất làm muối</t>
  </si>
  <si>
    <t>LMU</t>
  </si>
  <si>
    <t>1.10</t>
  </si>
  <si>
    <t>Đất nông nghiệp khác</t>
  </si>
  <si>
    <t>Đất phi nông nghiệp</t>
  </si>
  <si>
    <t>PNN</t>
  </si>
  <si>
    <t>Đất ở tại nông thôn</t>
  </si>
  <si>
    <t>Đất ở tại đô thị</t>
  </si>
  <si>
    <t>Đất xây dựng trụ sở cơ quan</t>
  </si>
  <si>
    <t>2.4</t>
  </si>
  <si>
    <t>Đất quốc phòng</t>
  </si>
  <si>
    <t>2.5</t>
  </si>
  <si>
    <t>Đất an ninh</t>
  </si>
  <si>
    <t>2.6</t>
  </si>
  <si>
    <t xml:space="preserve">Đất xây dựng công trình sự nghiệp </t>
  </si>
  <si>
    <t>DSN</t>
  </si>
  <si>
    <t>2.6.1</t>
  </si>
  <si>
    <t xml:space="preserve">Đất xây dựng cơ sở văn hóa </t>
  </si>
  <si>
    <t>2.6.2</t>
  </si>
  <si>
    <t xml:space="preserve">Đất xây dựng cơ sở xã hội </t>
  </si>
  <si>
    <t>DXH</t>
  </si>
  <si>
    <t>2.6.3</t>
  </si>
  <si>
    <t xml:space="preserve">Đất xây dựng cơ sở y tế </t>
  </si>
  <si>
    <t>2.6.4</t>
  </si>
  <si>
    <t xml:space="preserve">Đất xây dựng cơ sở giáo dục và đào tạo </t>
  </si>
  <si>
    <t>2.6.5</t>
  </si>
  <si>
    <t xml:space="preserve">Đất xây dựng cơ sở thể dục, thể thao </t>
  </si>
  <si>
    <t>2.6.6</t>
  </si>
  <si>
    <t xml:space="preserve">Đất xây dựng cơ sở khoa học và công nghệ </t>
  </si>
  <si>
    <t>DKH</t>
  </si>
  <si>
    <t>2.6.7</t>
  </si>
  <si>
    <t xml:space="preserve">Đất xây dựng cơ sở môi trường </t>
  </si>
  <si>
    <t>DMT</t>
  </si>
  <si>
    <t>2.6.8</t>
  </si>
  <si>
    <t xml:space="preserve">Đất xây dựng cơ sở khí tượng thủy văn </t>
  </si>
  <si>
    <t>DKT</t>
  </si>
  <si>
    <t>2.6.9</t>
  </si>
  <si>
    <t xml:space="preserve">Đất xây dựng cơ sở ngoại giao </t>
  </si>
  <si>
    <t>DNG</t>
  </si>
  <si>
    <t>2.6.10</t>
  </si>
  <si>
    <t xml:space="preserve">Đất xây dựng công trình sự nghiệp khác </t>
  </si>
  <si>
    <t>DSK</t>
  </si>
  <si>
    <t>2.7</t>
  </si>
  <si>
    <t xml:space="preserve">Đất sản xuất, kinh doanh phi nông nghiệp </t>
  </si>
  <si>
    <t>CSK</t>
  </si>
  <si>
    <t>2.7.1</t>
  </si>
  <si>
    <t>Đất khu công nghiệp</t>
  </si>
  <si>
    <t>Đất cụm công nghiệp</t>
  </si>
  <si>
    <t xml:space="preserve">Đất khu công nghệ thông tin tập trung </t>
  </si>
  <si>
    <t>SCT</t>
  </si>
  <si>
    <t>2.7.2</t>
  </si>
  <si>
    <t>Đất thương mại, dịch vụ</t>
  </si>
  <si>
    <t>2.7.3</t>
  </si>
  <si>
    <t>Đất cơ sở sản xuất phi nông nghiệp</t>
  </si>
  <si>
    <t>2.7.4</t>
  </si>
  <si>
    <t xml:space="preserve">Đất sử dụng cho hoạt động khoáng sản </t>
  </si>
  <si>
    <t>SKS</t>
  </si>
  <si>
    <t>2.8</t>
  </si>
  <si>
    <t xml:space="preserve">Đất sử dụng vào mục đích công cộng </t>
  </si>
  <si>
    <t>CCC</t>
  </si>
  <si>
    <t>2.8.1</t>
  </si>
  <si>
    <t xml:space="preserve">Đất công trình giao thông </t>
  </si>
  <si>
    <t>2.8.2</t>
  </si>
  <si>
    <t xml:space="preserve">Đất công trình thủy lợi </t>
  </si>
  <si>
    <t>2.8.3</t>
  </si>
  <si>
    <t xml:space="preserve">Đất công trình cấp nước, thoát nước </t>
  </si>
  <si>
    <t>2.8.4</t>
  </si>
  <si>
    <t xml:space="preserve">Đất công trình phòng, chống thiên tai </t>
  </si>
  <si>
    <t>2.8.5</t>
  </si>
  <si>
    <t xml:space="preserve">Đất có di tích lịch sử - văn hóa danh lam thắng cảnh, di sản thiên nhiên </t>
  </si>
  <si>
    <t>DDT</t>
  </si>
  <si>
    <t>2.8.6</t>
  </si>
  <si>
    <t xml:space="preserve">Đất công trình xử lý chất thải </t>
  </si>
  <si>
    <t>2.8.7</t>
  </si>
  <si>
    <t xml:space="preserve">Đất công trình năng lượng, chiếu sáng công cộng </t>
  </si>
  <si>
    <t>2.8.8</t>
  </si>
  <si>
    <t xml:space="preserve">Đất công trình hạ tầng bưu chính, viễn thông, công nghệ thông tin </t>
  </si>
  <si>
    <t>DBV</t>
  </si>
  <si>
    <t>2.8.9</t>
  </si>
  <si>
    <t xml:space="preserve">Đất chợ dân sinh, chợ đầu mối </t>
  </si>
  <si>
    <t>2.8.10</t>
  </si>
  <si>
    <t xml:space="preserve">Đất khu vui chơi, giải trí công cộng, sinh hoạt cộng đồng </t>
  </si>
  <si>
    <t>2.9</t>
  </si>
  <si>
    <t xml:space="preserve">Đất tôn giáo </t>
  </si>
  <si>
    <t>2.10</t>
  </si>
  <si>
    <t xml:space="preserve">Đất tín ngưỡng </t>
  </si>
  <si>
    <t>TIN</t>
  </si>
  <si>
    <t>2.11</t>
  </si>
  <si>
    <t xml:space="preserve">Đất nghĩa trang, nhà tang lễ, cơ sở hỏa táng; đất cơ sở lưu giữ tro cốt </t>
  </si>
  <si>
    <t>2.12</t>
  </si>
  <si>
    <t xml:space="preserve">Đất có mặt nước chuyên dùng </t>
  </si>
  <si>
    <t>TVC</t>
  </si>
  <si>
    <t>2.12.2</t>
  </si>
  <si>
    <t>Đất có mặt nước chuyên dùng dạng ao, hồ, đầm, phá</t>
  </si>
  <si>
    <t>2.12.1</t>
  </si>
  <si>
    <t>Đất có mặt nước dạng sông, ngòi, kênh, rạch, suối</t>
  </si>
  <si>
    <t>SON</t>
  </si>
  <si>
    <t>2.13</t>
  </si>
  <si>
    <t xml:space="preserve">Đất phi nông nghiệp khác </t>
  </si>
  <si>
    <t>Đất chưa sử dụng</t>
  </si>
  <si>
    <t>CSD</t>
  </si>
  <si>
    <t>3.1</t>
  </si>
  <si>
    <t>3.2</t>
  </si>
  <si>
    <t xml:space="preserve">Đất bằng chưa sử dụng </t>
  </si>
  <si>
    <t>BCS</t>
  </si>
  <si>
    <t>3.3</t>
  </si>
  <si>
    <t xml:space="preserve">Đất đồi núi chưa sử dụng </t>
  </si>
  <si>
    <t>DCS</t>
  </si>
  <si>
    <t>3.4</t>
  </si>
  <si>
    <t xml:space="preserve">Núi đá không có rừng cây </t>
  </si>
  <si>
    <t>NCS</t>
  </si>
  <si>
    <t xml:space="preserve">Đất có mặt nước chưa sử dụng </t>
  </si>
  <si>
    <t>MCS</t>
  </si>
  <si>
    <t>Đơn vị tính: ha</t>
  </si>
  <si>
    <t>Mục đích</t>
  </si>
  <si>
    <t>Mã 
đất</t>
  </si>
  <si>
    <t>Lấy vào các loại đất</t>
  </si>
  <si>
    <t>Diện tích năm 2024</t>
  </si>
  <si>
    <t>Cộng
giảm</t>
  </si>
  <si>
    <t>Biến
động</t>
  </si>
  <si>
    <t>Diện tích năm 2025</t>
  </si>
  <si>
    <t>DIỆN TÍCH TỰ NHIÊN</t>
  </si>
  <si>
    <t>- Đất chuyên trồng lúa nước</t>
  </si>
  <si>
    <t>- Đất trồng lúa khác</t>
  </si>
  <si>
    <t>Đất trồng rừng đặc dụng</t>
  </si>
  <si>
    <t>Đất rừng sản xuất</t>
  </si>
  <si>
    <t>1.6.1</t>
  </si>
  <si>
    <t>Đất rừng tự nhiên sản xuất</t>
  </si>
  <si>
    <t>Cộng tăng</t>
  </si>
  <si>
    <t>Chỉ tiêu sử dụng đất</t>
  </si>
  <si>
    <t>Diện tích kế hoạch được duyệt (ha) (*)</t>
  </si>
  <si>
    <t>Kết quả thực hiện</t>
  </si>
  <si>
    <t>Phần diện tích chưa thực 
hiện (ha)</t>
  </si>
  <si>
    <t>Diện tích (ha) (**)</t>
  </si>
  <si>
    <t>So sánh</t>
  </si>
  <si>
    <t>Tổng số (ha)</t>
  </si>
  <si>
    <t>Tăng (+),
giảm (-)
(ha)</t>
  </si>
  <si>
    <t>Tỷ lệ (%)</t>
  </si>
  <si>
    <t>Diện tích chuyển kỳ sau</t>
  </si>
  <si>
    <t>Diện tích công bố hủy bỏ</t>
  </si>
  <si>
    <t>(4)</t>
  </si>
  <si>
    <t>Trong đó: đất có rừng sản xuất là rừng tự nhiên</t>
  </si>
  <si>
    <t>Đất phi nông nghiệp khác</t>
  </si>
  <si>
    <t>Ghi chú: (*) Phê duyệt tại Quyết định số 1630/QĐ-UBND ngày 29/10/2024 của UBND tỉnh Bình Phước
                 (**) Thống kê đất đai năm 2023 H. Đồng Phú 2023 (ký ngày 31/1/2024) có cập nhật số liệu góp ý của các sở ban ngành.</t>
  </si>
  <si>
    <t>Diện tích 
(ha)</t>
  </si>
  <si>
    <t>Phân theo đơn vị hành chính</t>
  </si>
  <si>
    <t>(4)=(5)+(6)+…</t>
  </si>
  <si>
    <t>Đất nông nghiệp chuyển sang đất phi nông nghiệp</t>
  </si>
  <si>
    <t>NNP/PNN</t>
  </si>
  <si>
    <t>LUA/PNN</t>
  </si>
  <si>
    <t>LUC/PNN</t>
  </si>
  <si>
    <t>HNK/PNN</t>
  </si>
  <si>
    <t>CLN/PNN</t>
  </si>
  <si>
    <t>RPH/PNN</t>
  </si>
  <si>
    <t>RDD/PNN</t>
  </si>
  <si>
    <t>RSX/PNN</t>
  </si>
  <si>
    <t>RSN/PNN</t>
  </si>
  <si>
    <t>NTS/PNN</t>
  </si>
  <si>
    <t>CNT/PNN</t>
  </si>
  <si>
    <t>LMU/PNN</t>
  </si>
  <si>
    <t>NNK/PNN</t>
  </si>
  <si>
    <t>Chuyển đổi cơ cấu sử dụng đất trong nội bộ đất nông nghiệp</t>
  </si>
  <si>
    <t>Đất trồng lúa chuyển sang  sang loại đất khác trong nhóm đất nông nghiệp</t>
  </si>
  <si>
    <t>Chuyển đất rừng đặc dụng sang loại đất khác trong nhóm đất nông nghiệp</t>
  </si>
  <si>
    <t>Chuyển đất rừng phòng hộ sang loại đất khác trong nhóm đất nông nghiệp</t>
  </si>
  <si>
    <t>Chuyển đất rừng sản xuất sang loại đất khác trong nhóm đất nông nghiệp</t>
  </si>
  <si>
    <t>Chuyển các loại đất khác sang đất chăn nuôi tập trung khi thực hiện các dự án chăn nuôi tập trung quy mô lớn</t>
  </si>
  <si>
    <t>Đất phi nông nghiệp không phải là đất ở chuyển sang đất ở</t>
  </si>
  <si>
    <t>4.1</t>
  </si>
  <si>
    <t>Chuyển đất phi nông nghiệp được quy định tại Điều 118 Luật Đất đai sang các loại đất phi nông nghiệp quy định tại Điều 119 hoặc Điều 120 Luật Đất đai</t>
  </si>
  <si>
    <t>4.2</t>
  </si>
  <si>
    <t>4.3</t>
  </si>
  <si>
    <t>Chuyển đất xây dựng công trình sự nghiệp sang đất sản xuất, kinh doanh phi nông nghiệp</t>
  </si>
  <si>
    <t>4.4</t>
  </si>
  <si>
    <t>Chuyển đất xây dựng công trình công cộng có mục đích kinh doanh sang đất sản xuất, kinh doanh phi nông nghiệp</t>
  </si>
  <si>
    <t>4.5</t>
  </si>
  <si>
    <t>Chuyển đất sản xuất, kinh doanh phi nông nghiệp không phải đất thương mại, dịch vụ sang đất thương mại, dịch vụ</t>
  </si>
  <si>
    <t>CHU CHUYỂN ĐẤT ĐAI TRONG KẾ HOẠCH SỬ DỤNG ĐẤT NĂM 2025 CỦA HUYỆN ĐỒNG PHÚ - TỈNH BÌNH PHƯỚC</t>
  </si>
  <si>
    <t>DANH MỤC CÔNG TRÌNH, DỰ ÁN THỰC HIỆN NĂM 2025 CỦA HUYỆN ĐỒNG PHÚ - TỈNH BÌNH PHƯỚC</t>
  </si>
  <si>
    <t>ĐK năm 2024</t>
  </si>
  <si>
    <t>Xã Tân Tiến, Tân Hòa</t>
  </si>
  <si>
    <t xml:space="preserve"> Chuyển đổi cơ cấu sử dụng đất trong nội bộ đất phi nông nghiệp</t>
  </si>
  <si>
    <t>Bỏ. Quá 2 năm</t>
  </si>
  <si>
    <t>Chuyển tiếp. Có BB khảo sát</t>
  </si>
  <si>
    <t>Bỏ. Chưa phù hợp QH</t>
  </si>
  <si>
    <t>Chuyển tiếp. Phù hợp QH</t>
  </si>
  <si>
    <t>Đăng ký mới. Phù hợp QH</t>
  </si>
  <si>
    <t>Đăng ký mới. Chưa phù hợp QH</t>
  </si>
  <si>
    <t>Chuyển tiếp. Đăng ký lại</t>
  </si>
  <si>
    <t>Đăng ký mới. Có DM cũ</t>
  </si>
  <si>
    <t>Đăng ký mới. Hết chỉ tiêu</t>
  </si>
  <si>
    <t>Chuyển tiếp.Phù hợp QH</t>
  </si>
  <si>
    <t xml:space="preserve">Danh mục cho thuê rừng </t>
  </si>
  <si>
    <t>Làm nhà xưởng (Vũ Văn Tú)</t>
  </si>
  <si>
    <t>Làm nhà xưởng (Hoàng Phước Cường)</t>
  </si>
  <si>
    <t>Tờ 7, Thửa số 37; 70</t>
  </si>
  <si>
    <t>Tờ 6, Thửa số 19</t>
  </si>
  <si>
    <t>TT.Tân Phú, X. Thuận Lợi, X. Đồng Tâm, X. Tân Phước, X. Tân Hưng, X. Tân Lợi, X. Tân Lập, X. Tân Hòa, X. Thuận Phú, X. Đồng Tiến, X. Tân Tiến</t>
  </si>
  <si>
    <t>ĐK mới 2025</t>
  </si>
  <si>
    <t>Chuyển mục đích của hộ GĐ-CN sang đất TMD</t>
  </si>
  <si>
    <t>Chuyển mục đích của hộ GĐ-CN sang đất SKC</t>
  </si>
  <si>
    <t>Điều chỉnh hướng tuyến. Chuyển tiếp</t>
  </si>
  <si>
    <t>Nghị quyết số 21/2023/NQ-HĐND ngày 08/12/2023 của Hội đồng nhân dân tỉnh
Nghị quyết số 11/2024/NQ-HĐND ngày 31/10/2024 của HĐND tỉnh</t>
  </si>
  <si>
    <t>Nhà văn hóa và khu thể thao khu phố Tân Liên(vị trí mới)</t>
  </si>
  <si>
    <t>Nhà văn hóa và khu thể thao khu phố Tân An (vị trí mới)</t>
  </si>
  <si>
    <t>Chuyển tiếp. Cập nhật DT, vị trí</t>
  </si>
  <si>
    <t>Thửa đất số 33, Tờ bản đồ số 58</t>
  </si>
  <si>
    <t>Báo cáo tiến độ thực hiện đường Cao tốc</t>
  </si>
  <si>
    <t>Dự án bố trí TĐC Tuyến cao tốc Gia Nghĩa (Đắk Nông) - Chơn Thành (Bình Phước)-khu vực xã Đồng Tiến, Đồng Tâm</t>
  </si>
  <si>
    <t>Dự án bố trí TĐC Tuyến cao tốc Gia Nghĩa (Đắk Nông) - Chơn Thành (Bình Phước)-khu vực xã Tân Phước</t>
  </si>
  <si>
    <t>Dự án bố trí TĐC Tuyến cao tốc Gia Nghĩa (Đắk Nông) - Chơn Thành (Bình Phước)-khu vực xã Tân Hưng</t>
  </si>
  <si>
    <t>Đăng ký mới. Giao đất TĐC</t>
  </si>
  <si>
    <t>Bãi tập kết phục vụ dự án đường cao tốc (bãi đổ đất thuộc đất công ty CS)</t>
  </si>
  <si>
    <t>Bãi tập kết phục vụ dự án đường cao tốc (bãi đổ đất thuộc đất dân)</t>
  </si>
  <si>
    <t>Thửa đất số 56,74 Tờ bản đồ số 7</t>
  </si>
  <si>
    <t>Thửa đất số 54,55,63,104,194 Tờ bản đồ số 71</t>
  </si>
  <si>
    <t>Thửa đất số 56,98,99,125 Tờ bản đồ số 27</t>
  </si>
  <si>
    <t>Tân Phước-ấp Phước Tiến</t>
  </si>
  <si>
    <t>Đồng Tâm-ấp 3</t>
  </si>
  <si>
    <t>Thửa đất số 70,71,72, 259,260,261,262,263,264 Tờ bản đồ số 26</t>
  </si>
  <si>
    <t>Bãi tập kết phục vụ dự án đường cao tốc (mỏ đất thuộc đất dân)</t>
  </si>
  <si>
    <t>Bãi tập kết phục vụ dự án đường cao tốc (bãi đổ đất thuộc mỏ đá cũ)</t>
  </si>
  <si>
    <t>Bỏ do chưa có PA cho thuê</t>
  </si>
  <si>
    <t xml:space="preserve">Công văn số 5011/UBND-KT ngày 21/11/2024 của UBND huyện </t>
  </si>
  <si>
    <t>Thu hồi đất để phát triển kinh tế - xã hội (theo Điều 79, Luật đất đai 2024)</t>
  </si>
  <si>
    <t>DANH MỤC THU HỒI ĐẤT ĐĂNG KÝ MỚI</t>
  </si>
  <si>
    <t>chưa có NQ 43</t>
  </si>
  <si>
    <t>Tổng diện tích dự án
(ha)*</t>
  </si>
  <si>
    <t>Diện tích thực hiện trong năm kế hoạch (ha)</t>
  </si>
  <si>
    <t>Tăng thêm</t>
  </si>
  <si>
    <t>Diện tích hiện trạng (ha)</t>
  </si>
  <si>
    <t>Tổng diện tích (ha)</t>
  </si>
  <si>
    <t>Trong đó: Sử dụng vào diện tích từng loại đất</t>
  </si>
  <si>
    <t>Nghị quyết số 44/2024/NQ-HĐND ngày 06/12/2023 của Hội đồng nhân dân tỉnh</t>
  </si>
  <si>
    <t>Nghị quyết số 44/2024/NQ-HĐND ngày 06/12/2023 của Hội đồng nhân dân tỉnh
Công văn số 606/BQLDA-KHTH ngày 10/6/2024 của Ban QLDA ĐT XD tỉnh về thay đổi tên dự án</t>
  </si>
  <si>
    <t xml:space="preserve">Chuyển tiếp. </t>
  </si>
  <si>
    <t>Chuyển tiếp.</t>
  </si>
  <si>
    <t xml:space="preserve">Nghị quyết số 44/2024/NQ-HĐND ngày 06/12/2023 của Hội đồng nhân dân tỉnh
</t>
  </si>
  <si>
    <t>Nghị quyết số 44/2024/NQ-HĐND ngày 06/12/2023 của Hội đồng nhân dân tỉnh
Công văn số 606/BQLDA-KHTH ngày 10/6/2024 của Ban QLDA ĐT XD tỉnh về bổ sung thêm loại đất thu hồi (LUK), thay đổi loại đất(CSK thành SKC)
Nghị quyết số 45/2024/NQ-HĐND ngày 06/12/2024 của Hội đồng nhân dân tỉnh CMĐ lúa</t>
  </si>
  <si>
    <t>Nghị quyết số 44/2024/NQ-HĐND ngày 06/12/2023 của Hội đồng nhân dân tỉnh
Nghị quyết số 45/2024/NQ-HĐND ngày 06/12/2024 của Hội đồng nhân dân tỉnh CMĐ lúa</t>
  </si>
  <si>
    <t>Nghị quyết số 44/2024/NQ-HĐND ngày 06/12/2023 của Hội đồng nhân dân tỉnh
Nghị quyết số 45/2024/NQ-HĐND ngày 06/12/2024 của HĐND tỉnh về CMĐ lúa</t>
  </si>
  <si>
    <t>Thửa 694
TBĐ 3</t>
  </si>
  <si>
    <t>ấp Dên Dên</t>
  </si>
  <si>
    <t>Đất của Công ty Cổ phần Cao su Đồng Phú.Chuyển tiếp</t>
  </si>
  <si>
    <t>Đường BTXM được nhà nước đầu tư theo QH NTM.Chuyển tiếp</t>
  </si>
  <si>
    <t xml:space="preserve">Đường BTXM được nhà nước đầu tư theo QH NTM.Chuyển tiếp </t>
  </si>
  <si>
    <t>Đường BTXM được nhà nước đầu tư theo QH NTM.Chuyển tiếp. (BĐ)</t>
  </si>
  <si>
    <t>Đất nguồn gốc thuộc công ty CS.Chuyển tiếp</t>
  </si>
  <si>
    <t>Chuyển tiếp, theo nội dung đơn kiến nghị của công dân</t>
  </si>
  <si>
    <t>CN - Bình Phước Công ty CP đá Núi Nhỏ</t>
  </si>
  <si>
    <t>QĐ 2952/QĐ-UBND ngày  27/12/2018  của UBND tỉnh về chấp thuận cho triển khai dự án đầu tư</t>
  </si>
  <si>
    <t>Khai thác khoáng sản - vật liệu xây dựng</t>
  </si>
  <si>
    <t xml:space="preserve"> Các Mỏ đang khai thác</t>
  </si>
  <si>
    <t>d1.</t>
  </si>
  <si>
    <t>Công ty CP VL &amp; XD Bình Dương - CN Bình Phước</t>
  </si>
  <si>
    <t>Công ty TNHH TM&amp;ĐT An Phú Vinh Bình Phước</t>
  </si>
  <si>
    <t>Công ty TNHH KTKS &amp; KTNL Thái Bình</t>
  </si>
  <si>
    <t>Công ty CP ĐT Xây lắp Miền Nam Bình Phước</t>
  </si>
  <si>
    <t xml:space="preserve">CV số 3387/STNMT-TNN&amp;KS ngày 7/11/2024 của Sở TN&amp;MT rà soát cập nhật, bổ sung vị trí, diện tích các dự án thăm dò, khai thác khoáng sản nêu trên vào hồ sơ điều chỉnh QHSDĐ đến năm 2030 và KHSDĐ năm 2025.  </t>
  </si>
  <si>
    <t>d2.</t>
  </si>
  <si>
    <t>Các mỏ nằm trong Quy hoạch tỉnh</t>
  </si>
  <si>
    <t>Bazan xây dựng Thuận Phú</t>
  </si>
  <si>
    <t>Bazan xây dựng Tân Hưng 3</t>
  </si>
  <si>
    <t>Bazan xây dựng Tân Hưng 4</t>
  </si>
  <si>
    <t>Bazan xây dựng Thanh Nhàn</t>
  </si>
  <si>
    <t>Đá xây dựng Rạch Rạt</t>
  </si>
  <si>
    <t>Đá xây dựng Thuận Lợi</t>
  </si>
  <si>
    <t>Đá xây dựng Đồng Tâm 1</t>
  </si>
  <si>
    <t>Đất san lấp Thuận Phú</t>
  </si>
  <si>
    <t>Đất san lấp Sóc Miên</t>
  </si>
  <si>
    <t>Bazan xây dựng Tân Hưng 1</t>
  </si>
  <si>
    <t>Đá xây dựng Tân Hưng &amp; Tân Lợi</t>
  </si>
  <si>
    <t>Đá xây dựng Tân Lợi</t>
  </si>
  <si>
    <t>Tên điểm Quy hoạch theo QĐ 1489 và 1265: 105(78)</t>
  </si>
  <si>
    <t>Tên điểm Quy hoạch theo QĐ 1489 và 1266: 112(113)</t>
  </si>
  <si>
    <t>Tên điểm Quy hoạch theo QĐ 1489 và 1267: 114(116)</t>
  </si>
  <si>
    <t>Tên điểm Quy hoạch theo QĐ 1489 và 1268: 119(118)</t>
  </si>
  <si>
    <t>Tên điểm Quy hoạch theo QĐ 1489 và 1269: 121(130)</t>
  </si>
  <si>
    <t>Tên điểm Quy hoạch theo QĐ 1489 và 1270: 102</t>
  </si>
  <si>
    <t>Tên điểm Quy hoạch theo QĐ 1489 và 1271: 106</t>
  </si>
  <si>
    <t>Tên điểm Quy hoạch theo QĐ 1489 và 1272: 108</t>
  </si>
  <si>
    <t>Tên điểm Quy hoạch theo QĐ 1489 và 1273: 109</t>
  </si>
  <si>
    <t>Tên điểm Quy hoạch theo QĐ 1489 và 1274: 110</t>
  </si>
  <si>
    <t>Tên điểm Quy hoạch theo QĐ 1489 và 1275: 116</t>
  </si>
  <si>
    <t>Tên điểm Quy hoạch theo QĐ 1489 và 1276: 118</t>
  </si>
  <si>
    <t>Tân Hưng, Tân Lợi</t>
  </si>
  <si>
    <t>Trang trại chăn nuôi heo ( Nguyễn Thế Long)</t>
  </si>
  <si>
    <t>Trang trại chăn nuôi heo ( Nguyễn Xuân Quang)</t>
  </si>
  <si>
    <t>Trang trại chăn nuôi heo ( Trần Xuân Thành)</t>
  </si>
  <si>
    <t>ấp 4,
 xã Tân Lập</t>
  </si>
  <si>
    <t>Tờ số 71, Thửa số 64</t>
  </si>
  <si>
    <t>Tờ số 5, Thửa số 400</t>
  </si>
  <si>
    <t>Tờ số 30, Thửa số 45</t>
  </si>
  <si>
    <t xml:space="preserve">CV số 3387/STNMT-TNN&amp;KS ngày 7/11/2024 của Sở TN&amp;MT rà soát cập nhật, bổ sung vị trí, diện tích các dự án thăm dò, khai thác khoáng sản nêu trên vào hồ sơ điều chỉnh QHSDĐ đến năm 2030 và KHSDĐ năm 2025. 
NQ 18/2021/NQ-HĐND ngày 7/12/2021  </t>
  </si>
  <si>
    <t>(4)=(5)+(6)</t>
  </si>
  <si>
    <t>Làm nhà xưởng-Lê Văn Sơn</t>
  </si>
  <si>
    <t>tờ 41, thửa 191</t>
  </si>
  <si>
    <t>DVH, DKV, ;DGD</t>
  </si>
  <si>
    <t>147,69 </t>
  </si>
  <si>
    <t>Vị trí khu TTHC xã Đồng Tâm</t>
  </si>
  <si>
    <t>Vị trí khu TTHC xã Tân Phước</t>
  </si>
  <si>
    <t>Vị trí khu TTHC xã Tân Hưng</t>
  </si>
  <si>
    <t>DANH MỤC DỰ ÁN THEO KHOẢN 4 ĐIỀU 67 LUẬT ĐẤT ĐAI</t>
  </si>
  <si>
    <t>ĐK mới. Chưa có trong NQ44</t>
  </si>
  <si>
    <t>2.7.5</t>
  </si>
  <si>
    <t>2.7.6</t>
  </si>
  <si>
    <t>Nhóm đất nông nghiệp</t>
  </si>
  <si>
    <t>Nhóm đất phi nông nghiệp</t>
  </si>
  <si>
    <t>Nhóm đất chưa sử dụng</t>
  </si>
  <si>
    <t xml:space="preserve">Trong đó: </t>
  </si>
  <si>
    <t>Đất sử dụng cho khu công nghệ cao*</t>
  </si>
  <si>
    <t>BIỂU 04/CH</t>
  </si>
  <si>
    <t>KẾT QUẢ THỰC HIỆN KẾ HOẠCH SỬ DỤNG ĐẤT NĂM 2024 CỦA HUYỆN ĐỒNG PHÚ - TỈNH BÌNH PHƯỚC</t>
  </si>
  <si>
    <t>Năm hiện trạng (ha)</t>
  </si>
  <si>
    <t>(7)=(6)-(4)</t>
  </si>
  <si>
    <t>(8)=(7)/[(5)-(4)]*100%</t>
  </si>
  <si>
    <t>(9)=(5)-(6)</t>
  </si>
  <si>
    <t>(11)=(9)-(10)</t>
  </si>
  <si>
    <t xml:space="preserve"> Diện tích phân theo đơn vị hành chính (ha)</t>
  </si>
  <si>
    <t>(14)</t>
  </si>
  <si>
    <t>(15)</t>
  </si>
  <si>
    <t>Tổng cộng</t>
  </si>
  <si>
    <t>BIỂU 20/CH</t>
  </si>
  <si>
    <t>LUA/NNP</t>
  </si>
  <si>
    <t>RPH/NNP</t>
  </si>
  <si>
    <t>RDD/NNP</t>
  </si>
  <si>
    <t>RSX/NNP</t>
  </si>
  <si>
    <t>MHT/PNC</t>
  </si>
  <si>
    <t>MHT/OTC</t>
  </si>
  <si>
    <t>MHT/CSK</t>
  </si>
  <si>
    <t>MHT/TMD</t>
  </si>
  <si>
    <t>Ghi chú: NNP là mã đất bổ sung, bao gồm các loại đất khác trong nhóm đất nông nghiệp; 
PNO là mã loại đất theo quy hoạch; 
MHT là mã đất theo hiện trạng sử dụng đất.</t>
  </si>
  <si>
    <t>ĐK mới. (Mỏ đất cho đường cao tốc)</t>
  </si>
  <si>
    <t>HIỆN TRẠNG SỬ DỤNG ĐẤT NĂM 2024 CỦA HUYỆN ĐỒNG PHÚ - TỈNH BÌNH PHƯỚC</t>
  </si>
  <si>
    <t>BIỂU 17/CH</t>
  </si>
  <si>
    <t>KẾ HOẠCH SỬ DỤNG ĐẤT NĂM 2025 CỦA HUYỆN ĐỒNG PHÚ - TỈNH BÌNH PHƯỚC</t>
  </si>
  <si>
    <t>BIỂU 19/CH</t>
  </si>
  <si>
    <t>KẾ HOẠCH THU HỒI ĐẤT NĂM 2025 CỦA HUYỆN ĐỒNG PHÚ - TỈNH BÌNH PHƯỚC</t>
  </si>
  <si>
    <t>KẾ HOẠCH CHUYỂN MỤC ĐÍCH SỬ DỤNG ĐẤT NĂM 2025 CỦA HUYỆN ĐỒNG PHÚ - TỈNH BÌNH PHƯỚC</t>
  </si>
  <si>
    <t>Biểu 24/CH-KH</t>
  </si>
  <si>
    <t>ĐK mới. DA theo khoản 4 điều 67 LĐĐ</t>
  </si>
  <si>
    <t>Biên bản khảo sát ngày 24/7/2024</t>
  </si>
  <si>
    <t>So sánh chỉ tiêu phân bổ</t>
  </si>
  <si>
    <t>Chỉ tiêu phân bổ*</t>
  </si>
  <si>
    <t>(5)=(6)-(5)</t>
  </si>
  <si>
    <t>(6)=(6)+(7)+…</t>
  </si>
  <si>
    <t>Mỏ đất phục vụ dự án đường cao tốc (mỏ đất thuộc đất dân)</t>
  </si>
  <si>
    <t>Bãi tập kết phục vụ dự án đường cao tốc (bãi thải thuộc đất dân)</t>
  </si>
  <si>
    <t>Bãi tập kết phục vụ dự án đường cao tốc (bãi thải thuộc đất UBND xã quản lý )</t>
  </si>
  <si>
    <t>Tờ số 26: Một phần của Thửa số: 54, 58, 59, 72,71,70,77,259,260,261,262,263,264,265,91,89</t>
  </si>
  <si>
    <t>Điểm mỏ: (108-dsl)
+Tọa độ: 1279255-559802;
+Tọa độ: 1279094-560190;
+Tọa độ: 1278642-559970;
+Tọa độ: 1278837-559583;</t>
  </si>
  <si>
    <t>Tờ số 71:	
+Một phần của Thửa số: 45, 55, 63,104 ,194</t>
  </si>
  <si>
    <t>Tờ số 5:	
+Một phần của Thửa số: 29</t>
  </si>
  <si>
    <t>Tờ số 27:	
+Thửa số: 125</t>
  </si>
  <si>
    <t>Tờ số 4:	
+Thửa số: 72, 69, 315, 311, 54
Tờ số 40: Thửa đất số 9, 25</t>
  </si>
  <si>
    <t>Tờ số 5:	
+Một phần thửa 249,250,231,227</t>
  </si>
  <si>
    <t>Xây dựng quảng trường huyện</t>
  </si>
  <si>
    <t>Phòng Hạ tầng đăng ký</t>
  </si>
  <si>
    <t>Tờ số 49-Thửa số 7</t>
  </si>
  <si>
    <t>BIỂU 25/CH</t>
  </si>
  <si>
    <t>Chuyển tiếp. Đã có QĐ CMĐ</t>
  </si>
  <si>
    <t xml:space="preserve">Chuyển tiếp. Đã TH một phần. Điều chỉnh DT. </t>
  </si>
  <si>
    <t>Chuyển tiếp. Điều chỉnh DT.Đã có QĐ CMĐ</t>
  </si>
  <si>
    <t>Công ty Cổ phần Cao su Đồng Phú</t>
  </si>
  <si>
    <t>TK 379, 361A, 361B, 362</t>
  </si>
  <si>
    <t xml:space="preserve"> TK 379, 388</t>
  </si>
  <si>
    <t>Kế hoạch số 06/KH-UBND 
ngày 06/01/2025 của UBND huyện</t>
  </si>
  <si>
    <t>Giao diện tích rừng tự nhiên khoanh nuôi (Ban CHQS huyện)</t>
  </si>
  <si>
    <t>Khoảnh 3, 
Tiểu khu 388, ấp Đồng Tân</t>
  </si>
  <si>
    <t>đăng ký mới</t>
  </si>
  <si>
    <t>KP Tân An( thửa 123, tờ 73)</t>
  </si>
  <si>
    <t>01 thửa đất thuộc đất điện 35 Kv cũ</t>
  </si>
  <si>
    <t>DT đất hành lang đường điện 35kv cũ (01 lô)-Giao đất tái định cư  (*)</t>
  </si>
  <si>
    <t>Báo cáo số  của Trung tâm PTQĐ</t>
  </si>
  <si>
    <t>DANH MỤC CÁC DỰ ÁN THU HỒI ĐẤT</t>
  </si>
  <si>
    <t>I.3.1</t>
  </si>
  <si>
    <t xml:space="preserve">Thu hồi đất vì mục đích quốc phòng,  an ninh (theo Điều 78, Luật đất đai 2024) </t>
  </si>
  <si>
    <t>Đấu giá quyền sử dụng đất rừng sản xuất xã Tân Hòa</t>
  </si>
  <si>
    <t>Đấu giá quyền sử dụng đất rừng sản xuất xã Tân Lợi</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</si>
</sst>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_(* #,##0_);_(* \(#,##0\);_(* &quot;-&quot;_);_(@_)"/>
    <numFmt numFmtId="165" formatCode="_(* #,##0.00_);_(* \(#,##0.00\);_(* &quot;-&quot;??_);_(@_)"/>
    <numFmt numFmtId="166" formatCode="#,##0.000000"/>
    <numFmt numFmtId="167" formatCode="#,##0.0000"/>
    <numFmt numFmtId="168" formatCode="#,##0.00000"/>
    <numFmt numFmtId="169" formatCode="_(* #,##0.00_);_(* \(#,##0.00\);_(* &quot;-&quot;_);_(@_)"/>
    <numFmt numFmtId="170" formatCode="#,##0.0"/>
    <numFmt numFmtId="171" formatCode="_ * #,##0.00_ ;_ * \-#,##0.00_ ;_ * &quot;-&quot;??_ ;_ @_ "/>
    <numFmt numFmtId="172" formatCode="_(* #,##0.0000_);_(* \(#,##0.0000\);_(* &quot;-&quot;????_);_(@_)"/>
    <numFmt numFmtId="173" formatCode="_(* #,##0.0000_);_(* \(#,##0.0000\);_(* &quot;-&quot;??_);_(@_)"/>
  </numFmts>
  <fonts count="106" x14ac:knownFonts="1">
    <font>
      <sz val="11"/>
      <color indexed="8"/>
      <name val="Arial"/>
      <family val="2"/>
    </font>
    <font>
      <sz val="10"/>
      <name val="Arial"/>
      <family val="2"/>
    </font>
    <font>
      <b/>
      <sz val="10"/>
      <name val="Times New Roman"/>
      <family val="1"/>
    </font>
    <font>
      <sz val="10"/>
      <name val="Times New Roman"/>
      <family val="1"/>
    </font>
    <font>
      <b/>
      <i/>
      <sz val="10"/>
      <name val="Times New Roman"/>
      <family val="1"/>
    </font>
    <font>
      <i/>
      <sz val="10"/>
      <name val="Times New Roman"/>
      <family val="1"/>
    </font>
    <font>
      <sz val="11"/>
      <color indexed="8"/>
      <name val="Calibri"/>
      <family val="2"/>
    </font>
    <font>
      <sz val="10"/>
      <color rgb="FFFF0000"/>
      <name val="Times New Roman"/>
      <family val="1"/>
    </font>
    <font>
      <sz val="9"/>
      <name val="Times New Roman"/>
      <family val="1"/>
    </font>
    <font>
      <sz val="11"/>
      <color indexed="8"/>
      <name val="Arial"/>
      <family val="2"/>
    </font>
    <font>
      <b/>
      <u/>
      <sz val="14"/>
      <color indexed="8"/>
      <name val=".VnBook-AntiquaH"/>
      <family val="2"/>
    </font>
    <font>
      <sz val="12"/>
      <name val="VNI-Times"/>
    </font>
    <font>
      <sz val="10"/>
      <color theme="5"/>
      <name val="Times New Roman"/>
      <family val="1"/>
    </font>
    <font>
      <sz val="9"/>
      <color theme="5"/>
      <name val="Times New Roman"/>
      <family val="1"/>
    </font>
    <font>
      <b/>
      <i/>
      <sz val="10"/>
      <color theme="5"/>
      <name val="Times New Roman"/>
      <family val="1"/>
    </font>
    <font>
      <b/>
      <sz val="9"/>
      <name val="Times New Roman"/>
      <family val="1"/>
    </font>
    <font>
      <b/>
      <i/>
      <sz val="9"/>
      <name val="Times New Roman"/>
      <family val="1"/>
    </font>
    <font>
      <sz val="10"/>
      <name val="Arial"/>
      <family val="2"/>
      <charset val="163"/>
    </font>
    <font>
      <i/>
      <sz val="9"/>
      <name val="Times New Roman"/>
      <family val="1"/>
    </font>
    <font>
      <sz val="8"/>
      <name val="Arial"/>
      <family val="2"/>
    </font>
    <font>
      <sz val="11"/>
      <color theme="1"/>
      <name val="Arial"/>
      <family val="2"/>
    </font>
    <font>
      <b/>
      <sz val="12"/>
      <color rgb="FF000000"/>
      <name val="Times New Roman"/>
      <family val="1"/>
    </font>
    <font>
      <b/>
      <sz val="12"/>
      <name val="Times New Roman"/>
      <family val="1"/>
    </font>
    <font>
      <b/>
      <vertAlign val="superscript"/>
      <sz val="12"/>
      <color rgb="FF000000"/>
      <name val="Times New Roman"/>
      <family val="1"/>
    </font>
    <font>
      <sz val="12"/>
      <color rgb="FF000000"/>
      <name val="Times New Roman"/>
      <family val="1"/>
    </font>
    <font>
      <sz val="12"/>
      <name val="Times New Roman"/>
      <family val="1"/>
    </font>
    <font>
      <sz val="12"/>
      <color indexed="8"/>
      <name val="Times New Roman"/>
      <family val="1"/>
    </font>
    <font>
      <b/>
      <i/>
      <sz val="12"/>
      <color rgb="FF000000"/>
      <name val="Times New Roman"/>
      <family val="1"/>
    </font>
    <font>
      <b/>
      <i/>
      <sz val="12"/>
      <name val="Times New Roman"/>
      <family val="1"/>
    </font>
    <font>
      <b/>
      <sz val="12"/>
      <color indexed="8"/>
      <name val="Times New Roman"/>
      <family val="1"/>
    </font>
    <font>
      <b/>
      <i/>
      <sz val="12"/>
      <color indexed="8"/>
      <name val="Times New Roman"/>
      <family val="1"/>
    </font>
    <font>
      <b/>
      <sz val="9"/>
      <name val="Times New Roman"/>
      <family val="1"/>
      <charset val="163"/>
    </font>
    <font>
      <sz val="9"/>
      <name val="Times New Roman"/>
      <family val="1"/>
      <charset val="163"/>
    </font>
    <font>
      <i/>
      <sz val="9"/>
      <name val="Times New Roman"/>
      <family val="1"/>
      <charset val="163"/>
    </font>
    <font>
      <b/>
      <sz val="10"/>
      <name val="Times New Roman"/>
      <family val="1"/>
      <charset val="163"/>
    </font>
    <font>
      <sz val="9"/>
      <color rgb="FFFF0000"/>
      <name val="Times New Roman"/>
      <family val="1"/>
    </font>
    <font>
      <sz val="11"/>
      <color theme="9" tint="-0.249977111117893"/>
      <name val="Arial"/>
      <family val="2"/>
    </font>
    <font>
      <sz val="11"/>
      <color theme="5"/>
      <name val="Arial"/>
      <family val="2"/>
    </font>
    <font>
      <sz val="10"/>
      <name val="Calibri"/>
      <family val="2"/>
    </font>
    <font>
      <sz val="10"/>
      <name val="Times New Roman"/>
      <family val="1"/>
      <charset val="163"/>
    </font>
    <font>
      <b/>
      <i/>
      <sz val="10"/>
      <name val="Times New Roman"/>
      <family val="1"/>
      <charset val="163"/>
    </font>
    <font>
      <b/>
      <i/>
      <sz val="9"/>
      <name val="Times New Roman"/>
      <family val="1"/>
      <charset val="163"/>
    </font>
    <font>
      <u/>
      <sz val="10"/>
      <name val="Times New Roman"/>
      <family val="1"/>
      <charset val="163"/>
    </font>
    <font>
      <sz val="10"/>
      <color rgb="FFFF0000"/>
      <name val="Times New Roman"/>
      <family val="1"/>
      <charset val="163"/>
    </font>
    <font>
      <sz val="9.5"/>
      <name val="Times New Roman"/>
      <family val="1"/>
    </font>
    <font>
      <sz val="9"/>
      <color rgb="FFFF0000"/>
      <name val="Times New Roman"/>
      <family val="1"/>
      <charset val="163"/>
    </font>
    <font>
      <sz val="9.5"/>
      <color rgb="FFFF0000"/>
      <name val="Times New Roman"/>
      <family val="1"/>
    </font>
    <font>
      <b/>
      <sz val="9.5"/>
      <color rgb="FFFF0000"/>
      <name val="Times New Roman"/>
      <family val="1"/>
    </font>
    <font>
      <b/>
      <sz val="11"/>
      <color rgb="FFFF0000"/>
      <name val="Arial"/>
      <family val="2"/>
    </font>
    <font>
      <b/>
      <sz val="11"/>
      <color theme="1"/>
      <name val="Arial"/>
      <family val="2"/>
    </font>
    <font>
      <b/>
      <i/>
      <sz val="11"/>
      <color theme="1"/>
      <name val="Arial"/>
      <family val="2"/>
    </font>
    <font>
      <b/>
      <sz val="10"/>
      <color rgb="FF0000CC"/>
      <name val="Times New Roman"/>
      <family val="1"/>
    </font>
    <font>
      <b/>
      <sz val="10"/>
      <color rgb="FF000000"/>
      <name val="Times New Roman"/>
      <family val="1"/>
    </font>
    <font>
      <sz val="10"/>
      <color rgb="FF0000CC"/>
      <name val="Times New Roman"/>
      <family val="1"/>
    </font>
    <font>
      <sz val="10"/>
      <color rgb="FF000000"/>
      <name val="Times New Roman"/>
      <family val="1"/>
    </font>
    <font>
      <sz val="10"/>
      <color indexed="8"/>
      <name val="Calibri"/>
      <family val="2"/>
    </font>
    <font>
      <sz val="10"/>
      <color indexed="8"/>
      <name val="Times New Roman"/>
      <family val="1"/>
    </font>
    <font>
      <i/>
      <sz val="10"/>
      <color indexed="8"/>
      <name val="Times New Roman"/>
      <family val="1"/>
    </font>
    <font>
      <sz val="9.5"/>
      <name val="Times New Roman"/>
      <family val="1"/>
      <charset val="163"/>
    </font>
    <font>
      <i/>
      <sz val="10"/>
      <name val="Times New Roman"/>
      <family val="1"/>
      <charset val="163"/>
    </font>
    <font>
      <b/>
      <i/>
      <sz val="9.5"/>
      <name val="Times New Roman"/>
      <family val="1"/>
      <charset val="163"/>
    </font>
    <font>
      <i/>
      <sz val="9.5"/>
      <name val="Times New Roman"/>
      <family val="1"/>
      <charset val="163"/>
    </font>
    <font>
      <b/>
      <sz val="11"/>
      <name val="Times New Roman"/>
      <family val="1"/>
      <charset val="163"/>
    </font>
    <font>
      <b/>
      <i/>
      <sz val="11"/>
      <name val="Times New Roman"/>
      <family val="1"/>
      <charset val="163"/>
    </font>
    <font>
      <b/>
      <sz val="11"/>
      <name val="Times New Roman"/>
      <family val="1"/>
    </font>
    <font>
      <b/>
      <sz val="8"/>
      <name val="Arial"/>
      <family val="2"/>
    </font>
    <font>
      <sz val="10"/>
      <name val=".VnTime"/>
      <family val="2"/>
    </font>
    <font>
      <sz val="11"/>
      <name val="Times New Roman"/>
      <family val="1"/>
    </font>
    <font>
      <i/>
      <sz val="8"/>
      <name val="Arial"/>
      <family val="2"/>
    </font>
    <font>
      <sz val="8"/>
      <color indexed="10"/>
      <name val="Arial"/>
      <family val="2"/>
    </font>
    <font>
      <sz val="8"/>
      <name val="Arial"/>
      <family val="2"/>
      <charset val="163"/>
    </font>
    <font>
      <i/>
      <sz val="8"/>
      <name val="Arial"/>
      <family val="2"/>
      <charset val="163"/>
    </font>
    <font>
      <i/>
      <sz val="9"/>
      <color indexed="10"/>
      <name val="Times New Roman"/>
      <family val="1"/>
    </font>
    <font>
      <b/>
      <sz val="8"/>
      <color indexed="10"/>
      <name val="Arial"/>
      <family val="2"/>
    </font>
    <font>
      <b/>
      <sz val="8"/>
      <name val="Arial"/>
      <family val="2"/>
      <charset val="163"/>
    </font>
    <font>
      <b/>
      <sz val="11"/>
      <color indexed="10"/>
      <name val="Times New Roman"/>
      <family val="1"/>
      <charset val="163"/>
    </font>
    <font>
      <b/>
      <sz val="9"/>
      <color theme="1"/>
      <name val="Times New Roman"/>
      <family val="1"/>
    </font>
    <font>
      <sz val="10"/>
      <color indexed="10"/>
      <name val="Arial"/>
      <family val="2"/>
      <charset val="163"/>
    </font>
    <font>
      <sz val="9"/>
      <color theme="1"/>
      <name val="Times New Roman"/>
      <family val="1"/>
    </font>
    <font>
      <sz val="7"/>
      <color theme="1"/>
      <name val="Times New Roman"/>
      <family val="1"/>
    </font>
    <font>
      <i/>
      <sz val="9"/>
      <color theme="1"/>
      <name val="Times New Roman"/>
      <family val="1"/>
    </font>
    <font>
      <sz val="9"/>
      <color theme="0"/>
      <name val="Times New Roman"/>
      <family val="1"/>
    </font>
    <font>
      <i/>
      <sz val="9"/>
      <color theme="0"/>
      <name val="Times New Roman"/>
      <family val="1"/>
    </font>
    <font>
      <i/>
      <sz val="9"/>
      <color rgb="FFFF0000"/>
      <name val="Times New Roman"/>
      <family val="1"/>
    </font>
    <font>
      <i/>
      <sz val="8"/>
      <color theme="1"/>
      <name val="Times New Roman"/>
      <family val="1"/>
    </font>
    <font>
      <sz val="8"/>
      <name val="Times New Roman"/>
      <family val="1"/>
    </font>
    <font>
      <sz val="10"/>
      <color indexed="8"/>
      <name val="Times New Roman"/>
      <family val="1"/>
      <charset val="163"/>
    </font>
    <font>
      <b/>
      <sz val="10"/>
      <color indexed="8"/>
      <name val="Times New Roman"/>
      <family val="1"/>
    </font>
    <font>
      <b/>
      <sz val="9.5"/>
      <name val="Times New Roman"/>
      <family val="1"/>
    </font>
    <font>
      <sz val="9"/>
      <color theme="1"/>
      <name val="Times New Roman"/>
      <family val="1"/>
      <charset val="163"/>
    </font>
    <font>
      <sz val="9"/>
      <color indexed="8"/>
      <name val="Times New Roman"/>
      <family val="1"/>
    </font>
    <font>
      <sz val="8"/>
      <name val="Times New Roman"/>
      <family val="1"/>
      <charset val="163"/>
    </font>
    <font>
      <b/>
      <sz val="9"/>
      <color indexed="8"/>
      <name val="Times New Roman"/>
      <family val="1"/>
    </font>
    <font>
      <b/>
      <sz val="9"/>
      <color theme="1"/>
      <name val="Times New Roman"/>
      <family val="1"/>
      <charset val="163"/>
    </font>
    <font>
      <b/>
      <sz val="8"/>
      <name val="Times New Roman"/>
      <family val="1"/>
    </font>
    <font>
      <i/>
      <sz val="8"/>
      <name val="Times New Roman"/>
      <family val="1"/>
    </font>
    <font>
      <i/>
      <sz val="8"/>
      <color indexed="10"/>
      <name val="Times New Roman"/>
      <family val="1"/>
    </font>
    <font>
      <sz val="8"/>
      <color indexed="10"/>
      <name val="Times New Roman"/>
      <family val="1"/>
    </font>
    <font>
      <sz val="8"/>
      <color rgb="FFFF0000"/>
      <name val="Times New Roman"/>
      <family val="1"/>
    </font>
    <font>
      <i/>
      <sz val="8"/>
      <color rgb="FFFF0000"/>
      <name val="Times New Roman"/>
      <family val="1"/>
    </font>
    <font>
      <b/>
      <i/>
      <sz val="8"/>
      <name val="Times New Roman"/>
      <family val="1"/>
    </font>
    <font>
      <b/>
      <i/>
      <sz val="8"/>
      <color indexed="10"/>
      <name val="Times New Roman"/>
      <family val="1"/>
    </font>
    <font>
      <b/>
      <sz val="8"/>
      <color theme="4"/>
      <name val="Times New Roman"/>
      <family val="1"/>
    </font>
    <font>
      <sz val="8"/>
      <color theme="4"/>
      <name val="Times New Roman"/>
      <family val="1"/>
    </font>
    <font>
      <i/>
      <sz val="8"/>
      <color theme="4"/>
      <name val="Times New Roman"/>
      <family val="1"/>
    </font>
    <font>
      <b/>
      <sz val="8"/>
      <color indexed="10"/>
      <name val="Times New Roman"/>
      <family val="1"/>
    </font>
  </fonts>
  <fills count="11">
    <fill>
      <patternFill patternType="none"/>
    </fill>
    <fill>
      <patternFill patternType="gray125"/>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indexed="27"/>
        <bgColor indexed="64"/>
      </patternFill>
    </fill>
    <fill>
      <patternFill patternType="solid">
        <fgColor rgb="FFFFFFFF"/>
        <bgColor indexed="64"/>
      </patternFill>
    </fill>
    <fill>
      <patternFill patternType="solid">
        <fgColor rgb="FF7030A0"/>
        <bgColor indexed="64"/>
      </patternFill>
    </fill>
    <fill>
      <patternFill patternType="solid">
        <fgColor rgb="FF00B050"/>
        <bgColor indexed="64"/>
      </patternFill>
    </fill>
    <fill>
      <patternFill patternType="solid">
        <fgColor rgb="FFFFC000"/>
        <bgColor indexed="64"/>
      </patternFill>
    </fill>
    <fill>
      <patternFill patternType="solid">
        <fgColor indexed="5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8"/>
      </left>
      <right style="thin">
        <color indexed="8"/>
      </right>
      <top/>
      <bottom style="hair">
        <color indexed="8"/>
      </bottom>
      <diagonal/>
    </border>
    <border>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1">
    <xf numFmtId="0" fontId="0" fillId="0" borderId="0"/>
    <xf numFmtId="0" fontId="1" fillId="0" borderId="0" applyProtection="0"/>
    <xf numFmtId="0" fontId="1" fillId="0" borderId="0" applyProtection="0"/>
    <xf numFmtId="0" fontId="6" fillId="0" borderId="0" applyProtection="0"/>
    <xf numFmtId="0" fontId="6" fillId="0" borderId="0" applyProtection="0"/>
    <xf numFmtId="0" fontId="9" fillId="0" borderId="0" applyProtection="0"/>
    <xf numFmtId="0" fontId="1" fillId="0" borderId="0" applyProtection="0"/>
    <xf numFmtId="165" fontId="9" fillId="0" borderId="0" applyProtection="0"/>
    <xf numFmtId="0" fontId="10" fillId="5" borderId="0" applyProtection="0"/>
    <xf numFmtId="0" fontId="6" fillId="0" borderId="0" applyProtection="0"/>
    <xf numFmtId="0" fontId="6" fillId="0" borderId="0" applyProtection="0"/>
    <xf numFmtId="0" fontId="11" fillId="0" borderId="0" applyProtection="0"/>
    <xf numFmtId="0" fontId="6" fillId="0" borderId="0" applyProtection="0"/>
    <xf numFmtId="0" fontId="6" fillId="0" borderId="0" applyProtection="0"/>
    <xf numFmtId="0" fontId="6" fillId="0" borderId="0" applyProtection="0"/>
    <xf numFmtId="0" fontId="6" fillId="0" borderId="0" applyProtection="0"/>
    <xf numFmtId="0" fontId="17" fillId="0" borderId="0"/>
    <xf numFmtId="0" fontId="20" fillId="0" borderId="0"/>
    <xf numFmtId="0" fontId="9" fillId="0" borderId="0"/>
    <xf numFmtId="0" fontId="66" fillId="0" borderId="0"/>
    <xf numFmtId="0" fontId="17" fillId="0" borderId="0"/>
  </cellStyleXfs>
  <cellXfs count="1419">
    <xf numFmtId="0" fontId="0" fillId="0" borderId="0" xfId="0"/>
    <xf numFmtId="0" fontId="2" fillId="0" borderId="1" xfId="1" applyFont="1" applyBorder="1" applyAlignment="1">
      <alignment vertical="center"/>
    </xf>
    <xf numFmtId="0" fontId="2" fillId="0" borderId="1" xfId="1" applyFont="1" applyBorder="1" applyAlignment="1">
      <alignment vertical="center" wrapText="1"/>
    </xf>
    <xf numFmtId="0" fontId="3" fillId="0" borderId="0" xfId="1" applyFont="1" applyAlignment="1">
      <alignment horizontal="center" vertical="center"/>
    </xf>
    <xf numFmtId="0" fontId="3" fillId="0" borderId="0" xfId="1" applyFont="1" applyAlignment="1">
      <alignment vertical="center"/>
    </xf>
    <xf numFmtId="0" fontId="3" fillId="0" borderId="1" xfId="2" applyFont="1" applyBorder="1" applyAlignment="1">
      <alignment horizontal="center" vertical="center" wrapText="1"/>
    </xf>
    <xf numFmtId="2" fontId="3" fillId="0" borderId="1" xfId="2" applyNumberFormat="1" applyFont="1" applyBorder="1" applyAlignment="1">
      <alignment horizontal="center" vertical="center" wrapText="1"/>
    </xf>
    <xf numFmtId="0" fontId="3" fillId="2" borderId="1" xfId="2" applyFont="1" applyFill="1" applyBorder="1" applyAlignment="1">
      <alignment horizontal="center" vertical="center" wrapText="1"/>
    </xf>
    <xf numFmtId="0" fontId="3" fillId="0" borderId="1" xfId="1" applyFont="1" applyBorder="1" applyAlignment="1">
      <alignment horizontal="center" vertical="center"/>
    </xf>
    <xf numFmtId="3" fontId="3" fillId="0" borderId="1" xfId="2" quotePrefix="1" applyNumberFormat="1" applyFont="1" applyBorder="1" applyAlignment="1">
      <alignment horizontal="center" vertical="center" wrapText="1"/>
    </xf>
    <xf numFmtId="2" fontId="3" fillId="0" borderId="1" xfId="2" quotePrefix="1" applyNumberFormat="1" applyFont="1" applyBorder="1" applyAlignment="1">
      <alignment horizontal="center" vertical="center" wrapText="1"/>
    </xf>
    <xf numFmtId="3" fontId="3" fillId="0" borderId="1" xfId="2" quotePrefix="1" applyNumberFormat="1" applyFont="1" applyBorder="1" applyAlignment="1">
      <alignment horizontal="center" vertical="center"/>
    </xf>
    <xf numFmtId="3" fontId="3" fillId="2" borderId="1" xfId="2" quotePrefix="1" applyNumberFormat="1" applyFont="1" applyFill="1" applyBorder="1" applyAlignment="1">
      <alignment horizontal="center" vertical="center" wrapText="1"/>
    </xf>
    <xf numFmtId="0" fontId="2" fillId="0" borderId="1" xfId="2" applyFont="1" applyBorder="1" applyAlignment="1">
      <alignment horizontal="center" vertical="center" wrapText="1"/>
    </xf>
    <xf numFmtId="0" fontId="2" fillId="0" borderId="1" xfId="2" applyFont="1" applyBorder="1" applyAlignment="1">
      <alignment horizontal="justify" vertical="center" wrapText="1"/>
    </xf>
    <xf numFmtId="4" fontId="2" fillId="0" borderId="1" xfId="2" applyNumberFormat="1" applyFont="1" applyBorder="1" applyAlignment="1">
      <alignment horizontal="right" vertical="center" wrapText="1"/>
    </xf>
    <xf numFmtId="4" fontId="2" fillId="0" borderId="1" xfId="2" applyNumberFormat="1" applyFont="1" applyBorder="1" applyAlignment="1">
      <alignment vertical="center"/>
    </xf>
    <xf numFmtId="4" fontId="2" fillId="0" borderId="1" xfId="2" applyNumberFormat="1" applyFont="1" applyBorder="1" applyAlignment="1">
      <alignment horizontal="center" vertical="center" wrapText="1"/>
    </xf>
    <xf numFmtId="4" fontId="2" fillId="0" borderId="1" xfId="2" applyNumberFormat="1" applyFont="1" applyBorder="1" applyAlignment="1">
      <alignment vertical="center" wrapText="1"/>
    </xf>
    <xf numFmtId="4" fontId="3" fillId="0" borderId="1" xfId="2" applyNumberFormat="1" applyFont="1" applyBorder="1" applyAlignment="1">
      <alignment vertical="center" wrapText="1"/>
    </xf>
    <xf numFmtId="4" fontId="2" fillId="2" borderId="1" xfId="2" applyNumberFormat="1" applyFont="1" applyFill="1" applyBorder="1" applyAlignment="1">
      <alignment vertical="center" wrapText="1"/>
    </xf>
    <xf numFmtId="3" fontId="3" fillId="0" borderId="0" xfId="2" quotePrefix="1" applyNumberFormat="1" applyFont="1" applyAlignment="1">
      <alignment horizontal="center" vertical="center" wrapText="1"/>
    </xf>
    <xf numFmtId="0" fontId="4" fillId="0" borderId="1" xfId="2" applyFont="1" applyBorder="1" applyAlignment="1">
      <alignment horizontal="justify" vertical="center" wrapText="1"/>
    </xf>
    <xf numFmtId="4" fontId="4" fillId="0" borderId="1" xfId="2" applyNumberFormat="1" applyFont="1" applyBorder="1" applyAlignment="1">
      <alignment horizontal="right" vertical="center" wrapText="1"/>
    </xf>
    <xf numFmtId="4" fontId="4" fillId="0" borderId="1" xfId="2" applyNumberFormat="1" applyFont="1" applyBorder="1" applyAlignment="1">
      <alignment vertical="center"/>
    </xf>
    <xf numFmtId="4" fontId="4" fillId="0" borderId="1" xfId="2" applyNumberFormat="1" applyFont="1" applyBorder="1" applyAlignment="1">
      <alignment horizontal="center" vertical="center" wrapText="1"/>
    </xf>
    <xf numFmtId="4" fontId="4" fillId="0" borderId="1" xfId="2" applyNumberFormat="1" applyFont="1" applyBorder="1" applyAlignment="1">
      <alignment vertical="center" wrapText="1"/>
    </xf>
    <xf numFmtId="4" fontId="5" fillId="0" borderId="1" xfId="2" applyNumberFormat="1" applyFont="1" applyBorder="1" applyAlignment="1">
      <alignment vertical="center" wrapText="1"/>
    </xf>
    <xf numFmtId="4" fontId="4" fillId="2" borderId="1" xfId="2" applyNumberFormat="1" applyFont="1" applyFill="1" applyBorder="1" applyAlignment="1">
      <alignment vertical="center" wrapText="1"/>
    </xf>
    <xf numFmtId="0" fontId="3" fillId="0" borderId="1" xfId="1" applyFont="1" applyBorder="1" applyAlignment="1">
      <alignment vertical="center"/>
    </xf>
    <xf numFmtId="0" fontId="3" fillId="0" borderId="1" xfId="2" applyFont="1" applyBorder="1" applyAlignment="1">
      <alignment horizontal="justify" vertical="center" wrapText="1"/>
    </xf>
    <xf numFmtId="4" fontId="3" fillId="0" borderId="1" xfId="2" applyNumberFormat="1" applyFont="1" applyBorder="1" applyAlignment="1">
      <alignment horizontal="right" vertical="center" wrapText="1"/>
    </xf>
    <xf numFmtId="0" fontId="3" fillId="0" borderId="1" xfId="1" applyFont="1" applyBorder="1" applyAlignment="1">
      <alignment vertical="center" wrapText="1"/>
    </xf>
    <xf numFmtId="0" fontId="3" fillId="0" borderId="0" xfId="1" applyFont="1" applyAlignment="1">
      <alignment vertical="center" wrapText="1"/>
    </xf>
    <xf numFmtId="166" fontId="3" fillId="0" borderId="1" xfId="2" applyNumberFormat="1" applyFont="1" applyBorder="1" applyAlignment="1">
      <alignment vertical="center" wrapText="1"/>
    </xf>
    <xf numFmtId="167" fontId="2" fillId="0" borderId="1" xfId="2" applyNumberFormat="1" applyFont="1" applyBorder="1" applyAlignment="1">
      <alignment vertical="center" wrapText="1"/>
    </xf>
    <xf numFmtId="167" fontId="3" fillId="0" borderId="1" xfId="2" applyNumberFormat="1" applyFont="1" applyBorder="1" applyAlignment="1">
      <alignment vertical="center" wrapText="1"/>
    </xf>
    <xf numFmtId="4" fontId="3" fillId="0" borderId="1" xfId="2" applyNumberFormat="1" applyFont="1" applyBorder="1" applyAlignment="1">
      <alignment vertical="center"/>
    </xf>
    <xf numFmtId="4" fontId="3" fillId="0" borderId="1" xfId="2" applyNumberFormat="1" applyFont="1" applyBorder="1" applyAlignment="1">
      <alignment horizontal="center" vertical="center" wrapText="1"/>
    </xf>
    <xf numFmtId="168" fontId="3" fillId="0" borderId="1" xfId="2" applyNumberFormat="1" applyFont="1" applyBorder="1" applyAlignment="1">
      <alignment vertical="center" wrapText="1"/>
    </xf>
    <xf numFmtId="4" fontId="3" fillId="2" borderId="1" xfId="2" applyNumberFormat="1" applyFont="1" applyFill="1" applyBorder="1" applyAlignment="1">
      <alignment vertical="center" wrapText="1"/>
    </xf>
    <xf numFmtId="0" fontId="3" fillId="0" borderId="1" xfId="2" quotePrefix="1" applyFont="1" applyBorder="1" applyAlignment="1">
      <alignment horizontal="center" vertical="center" wrapText="1"/>
    </xf>
    <xf numFmtId="0" fontId="3" fillId="0" borderId="1" xfId="3" applyFont="1" applyBorder="1" applyAlignment="1">
      <alignment vertical="center" wrapText="1"/>
    </xf>
    <xf numFmtId="0" fontId="3" fillId="0" borderId="1" xfId="4" applyFont="1" applyBorder="1" applyAlignment="1">
      <alignment horizontal="center" vertical="center" wrapText="1"/>
    </xf>
    <xf numFmtId="0" fontId="3" fillId="2" borderId="1" xfId="3" applyFont="1" applyFill="1" applyBorder="1" applyAlignment="1">
      <alignment vertical="center" wrapText="1"/>
    </xf>
    <xf numFmtId="0" fontId="3" fillId="0" borderId="2" xfId="1" applyFont="1" applyBorder="1" applyAlignment="1">
      <alignment vertical="center" wrapText="1"/>
    </xf>
    <xf numFmtId="0" fontId="3" fillId="3" borderId="1" xfId="4" applyFont="1" applyFill="1" applyBorder="1" applyAlignment="1">
      <alignment horizontal="left" vertical="center" wrapText="1"/>
    </xf>
    <xf numFmtId="0" fontId="3" fillId="0" borderId="1" xfId="4" applyFont="1" applyBorder="1" applyAlignment="1">
      <alignment horizontal="left" vertical="center" wrapText="1"/>
    </xf>
    <xf numFmtId="0" fontId="3" fillId="0" borderId="3" xfId="1" applyFont="1" applyBorder="1" applyAlignment="1">
      <alignment vertical="center" wrapText="1"/>
    </xf>
    <xf numFmtId="0" fontId="3" fillId="0" borderId="0" xfId="1" applyFont="1" applyAlignment="1">
      <alignment horizontal="left" vertical="center"/>
    </xf>
    <xf numFmtId="0" fontId="7" fillId="0" borderId="1" xfId="2" applyFont="1" applyBorder="1" applyAlignment="1">
      <alignment horizontal="justify" vertical="center" wrapText="1"/>
    </xf>
    <xf numFmtId="4" fontId="3" fillId="4" borderId="1" xfId="2" applyNumberFormat="1" applyFont="1" applyFill="1" applyBorder="1" applyAlignment="1">
      <alignment horizontal="right" vertical="center" wrapText="1"/>
    </xf>
    <xf numFmtId="4" fontId="8" fillId="0" borderId="1" xfId="2" applyNumberFormat="1" applyFont="1" applyBorder="1" applyAlignment="1">
      <alignment vertical="center" wrapText="1"/>
    </xf>
    <xf numFmtId="4" fontId="3" fillId="0" borderId="0" xfId="1" applyNumberFormat="1" applyFont="1" applyAlignment="1">
      <alignment horizontal="left" vertical="center"/>
    </xf>
    <xf numFmtId="0" fontId="3" fillId="0" borderId="1" xfId="5" applyFont="1" applyBorder="1" applyAlignment="1">
      <alignment vertical="center" wrapText="1"/>
    </xf>
    <xf numFmtId="0" fontId="3" fillId="0" borderId="1" xfId="3" quotePrefix="1" applyFont="1" applyBorder="1" applyAlignment="1">
      <alignment vertical="center" wrapText="1"/>
    </xf>
    <xf numFmtId="0" fontId="3" fillId="0" borderId="0" xfId="1" applyFont="1" applyAlignment="1">
      <alignment horizontal="left" vertical="center" wrapText="1"/>
    </xf>
    <xf numFmtId="1" fontId="3" fillId="0" borderId="1" xfId="6" applyNumberFormat="1" applyFont="1" applyBorder="1" applyAlignment="1">
      <alignment horizontal="justify" vertical="center" wrapText="1"/>
    </xf>
    <xf numFmtId="4" fontId="3" fillId="4" borderId="1" xfId="7" applyNumberFormat="1" applyFont="1" applyFill="1" applyBorder="1" applyAlignment="1">
      <alignment horizontal="right" vertical="center" wrapText="1"/>
    </xf>
    <xf numFmtId="164" fontId="3" fillId="0" borderId="1" xfId="1" applyNumberFormat="1" applyFont="1" applyBorder="1" applyAlignment="1">
      <alignment vertical="center"/>
    </xf>
    <xf numFmtId="4" fontId="3" fillId="0" borderId="1" xfId="8" applyNumberFormat="1" applyFont="1" applyFill="1" applyBorder="1" applyAlignment="1">
      <alignment horizontal="right" vertical="center" wrapText="1"/>
    </xf>
    <xf numFmtId="4" fontId="7" fillId="4" borderId="1" xfId="2" applyNumberFormat="1" applyFont="1" applyFill="1" applyBorder="1" applyAlignment="1">
      <alignment horizontal="right" vertical="center" wrapText="1"/>
    </xf>
    <xf numFmtId="0" fontId="3" fillId="0" borderId="1" xfId="9" applyFont="1" applyBorder="1" applyAlignment="1">
      <alignment horizontal="justify" vertical="center" wrapText="1"/>
    </xf>
    <xf numFmtId="4" fontId="3" fillId="0" borderId="1" xfId="10" applyNumberFormat="1" applyFont="1" applyBorder="1" applyAlignment="1">
      <alignment horizontal="right" vertical="center" wrapText="1"/>
    </xf>
    <xf numFmtId="0" fontId="3" fillId="0" borderId="1" xfId="11" applyFont="1" applyBorder="1" applyAlignment="1">
      <alignment horizontal="center" vertical="center" wrapText="1"/>
    </xf>
    <xf numFmtId="0" fontId="3" fillId="0" borderId="1" xfId="11" applyFont="1" applyBorder="1" applyAlignment="1">
      <alignment horizontal="center" vertical="center"/>
    </xf>
    <xf numFmtId="0" fontId="3" fillId="0" borderId="1" xfId="1" applyFont="1" applyBorder="1" applyAlignment="1">
      <alignment horizontal="justify" vertical="center" wrapText="1"/>
    </xf>
    <xf numFmtId="4" fontId="3" fillId="0" borderId="1" xfId="5" applyNumberFormat="1" applyFont="1" applyBorder="1" applyAlignment="1">
      <alignment horizontal="right" vertical="center"/>
    </xf>
    <xf numFmtId="3" fontId="3" fillId="0" borderId="1" xfId="1" applyNumberFormat="1" applyFont="1" applyBorder="1" applyAlignment="1">
      <alignment vertical="center" wrapText="1"/>
    </xf>
    <xf numFmtId="0" fontId="3" fillId="0" borderId="1" xfId="5" applyFont="1" applyBorder="1" applyAlignment="1">
      <alignment horizontal="justify" vertical="center" wrapText="1"/>
    </xf>
    <xf numFmtId="165" fontId="3" fillId="0" borderId="1" xfId="1" applyNumberFormat="1" applyFont="1" applyBorder="1" applyAlignment="1">
      <alignment horizontal="center" vertical="center" wrapText="1"/>
    </xf>
    <xf numFmtId="165" fontId="3" fillId="0" borderId="1" xfId="1" applyNumberFormat="1" applyFont="1" applyBorder="1" applyAlignment="1">
      <alignment vertical="center" wrapText="1"/>
    </xf>
    <xf numFmtId="4" fontId="3" fillId="0" borderId="1" xfId="1" applyNumberFormat="1" applyFont="1" applyBorder="1" applyAlignment="1">
      <alignment horizontal="right" vertical="center"/>
    </xf>
    <xf numFmtId="165" fontId="3" fillId="0" borderId="1" xfId="1" applyNumberFormat="1" applyFont="1" applyBorder="1" applyAlignment="1">
      <alignment vertical="center"/>
    </xf>
    <xf numFmtId="4" fontId="3" fillId="0" borderId="1" xfId="11" applyNumberFormat="1" applyFont="1" applyBorder="1" applyAlignment="1">
      <alignment horizontal="right" vertical="center"/>
    </xf>
    <xf numFmtId="3" fontId="3" fillId="0" borderId="1" xfId="1" applyNumberFormat="1" applyFont="1" applyBorder="1" applyAlignment="1">
      <alignment horizontal="left" vertical="center" wrapText="1"/>
    </xf>
    <xf numFmtId="164" fontId="3" fillId="0" borderId="1" xfId="1" applyNumberFormat="1" applyFont="1" applyBorder="1" applyAlignment="1">
      <alignment horizontal="center" vertical="center"/>
    </xf>
    <xf numFmtId="165" fontId="3" fillId="0" borderId="1" xfId="1" applyNumberFormat="1" applyFont="1" applyBorder="1" applyAlignment="1">
      <alignment horizontal="left" vertical="center"/>
    </xf>
    <xf numFmtId="165" fontId="3" fillId="0" borderId="1" xfId="1" applyNumberFormat="1" applyFont="1" applyBorder="1" applyAlignment="1">
      <alignment horizontal="center" vertical="center"/>
    </xf>
    <xf numFmtId="4" fontId="3" fillId="4" borderId="1" xfId="1" applyNumberFormat="1" applyFont="1" applyFill="1" applyBorder="1" applyAlignment="1">
      <alignment horizontal="right" vertical="center"/>
    </xf>
    <xf numFmtId="164" fontId="3" fillId="0" borderId="1" xfId="1" applyNumberFormat="1" applyFont="1" applyBorder="1" applyAlignment="1">
      <alignment horizontal="left" vertical="center"/>
    </xf>
    <xf numFmtId="0" fontId="12" fillId="4" borderId="1" xfId="2" quotePrefix="1" applyFont="1" applyFill="1" applyBorder="1" applyAlignment="1">
      <alignment horizontal="center" vertical="center" wrapText="1"/>
    </xf>
    <xf numFmtId="0" fontId="12" fillId="4" borderId="1" xfId="2" applyFont="1" applyFill="1" applyBorder="1" applyAlignment="1">
      <alignment horizontal="justify" vertical="center" wrapText="1"/>
    </xf>
    <xf numFmtId="4" fontId="12" fillId="4" borderId="1" xfId="1" applyNumberFormat="1" applyFont="1" applyFill="1" applyBorder="1" applyAlignment="1">
      <alignment horizontal="right" vertical="center"/>
    </xf>
    <xf numFmtId="165" fontId="12" fillId="4" borderId="1" xfId="1" applyNumberFormat="1" applyFont="1" applyFill="1" applyBorder="1" applyAlignment="1">
      <alignment horizontal="center" vertical="center" wrapText="1"/>
    </xf>
    <xf numFmtId="165" fontId="12" fillId="4" borderId="1" xfId="1" applyNumberFormat="1" applyFont="1" applyFill="1" applyBorder="1" applyAlignment="1">
      <alignment horizontal="center" vertical="center"/>
    </xf>
    <xf numFmtId="3" fontId="12" fillId="4" borderId="1" xfId="1" applyNumberFormat="1" applyFont="1" applyFill="1" applyBorder="1" applyAlignment="1">
      <alignment horizontal="left" vertical="center" wrapText="1"/>
    </xf>
    <xf numFmtId="164" fontId="12" fillId="4" borderId="1" xfId="1" applyNumberFormat="1" applyFont="1" applyFill="1" applyBorder="1" applyAlignment="1">
      <alignment horizontal="left" vertical="center"/>
    </xf>
    <xf numFmtId="0" fontId="12" fillId="4" borderId="1" xfId="4" applyFont="1" applyFill="1" applyBorder="1" applyAlignment="1">
      <alignment horizontal="center" vertical="center" wrapText="1"/>
    </xf>
    <xf numFmtId="0" fontId="12" fillId="4" borderId="1" xfId="3" applyFont="1" applyFill="1" applyBorder="1" applyAlignment="1">
      <alignment vertical="center" wrapText="1"/>
    </xf>
    <xf numFmtId="165" fontId="3" fillId="4" borderId="1" xfId="1" applyNumberFormat="1" applyFont="1" applyFill="1" applyBorder="1" applyAlignment="1">
      <alignment horizontal="center" vertical="center" wrapText="1"/>
    </xf>
    <xf numFmtId="4" fontId="12" fillId="4" borderId="1" xfId="2" applyNumberFormat="1" applyFont="1" applyFill="1" applyBorder="1" applyAlignment="1">
      <alignment horizontal="right" vertical="center" wrapText="1"/>
    </xf>
    <xf numFmtId="4" fontId="12" fillId="4" borderId="1" xfId="2" applyNumberFormat="1" applyFont="1" applyFill="1" applyBorder="1" applyAlignment="1">
      <alignment vertical="center" wrapText="1"/>
    </xf>
    <xf numFmtId="0" fontId="12" fillId="4" borderId="1" xfId="5" applyFont="1" applyFill="1" applyBorder="1" applyAlignment="1">
      <alignment vertical="center" wrapText="1"/>
    </xf>
    <xf numFmtId="0" fontId="3" fillId="0" borderId="0" xfId="1" applyFont="1" applyAlignment="1">
      <alignment horizontal="center" vertical="center" wrapText="1"/>
    </xf>
    <xf numFmtId="0" fontId="8" fillId="0" borderId="1" xfId="2" applyFont="1" applyBorder="1" applyAlignment="1">
      <alignment horizontal="justify" vertical="center" wrapText="1"/>
    </xf>
    <xf numFmtId="4" fontId="8" fillId="0" borderId="1" xfId="2" applyNumberFormat="1" applyFont="1" applyBorder="1" applyAlignment="1">
      <alignment horizontal="right" vertical="center" wrapText="1"/>
    </xf>
    <xf numFmtId="165" fontId="8" fillId="0" borderId="1" xfId="1" applyNumberFormat="1" applyFont="1" applyBorder="1" applyAlignment="1">
      <alignment horizontal="center" vertical="center" wrapText="1"/>
    </xf>
    <xf numFmtId="165" fontId="8" fillId="0" borderId="1" xfId="1" applyNumberFormat="1" applyFont="1" applyBorder="1" applyAlignment="1">
      <alignment horizontal="center" vertical="center"/>
    </xf>
    <xf numFmtId="0" fontId="8" fillId="0" borderId="1" xfId="5" applyFont="1" applyBorder="1" applyAlignment="1">
      <alignment vertical="center" wrapText="1"/>
    </xf>
    <xf numFmtId="0" fontId="13" fillId="4" borderId="1" xfId="2" quotePrefix="1" applyFont="1" applyFill="1" applyBorder="1" applyAlignment="1">
      <alignment horizontal="center" vertical="center" wrapText="1"/>
    </xf>
    <xf numFmtId="0" fontId="13" fillId="4" borderId="1" xfId="2" applyFont="1" applyFill="1" applyBorder="1" applyAlignment="1">
      <alignment horizontal="justify" vertical="center" wrapText="1"/>
    </xf>
    <xf numFmtId="4" fontId="13" fillId="4" borderId="1" xfId="2" applyNumberFormat="1" applyFont="1" applyFill="1" applyBorder="1" applyAlignment="1">
      <alignment horizontal="right" vertical="center" wrapText="1"/>
    </xf>
    <xf numFmtId="165" fontId="13" fillId="4" borderId="1" xfId="1" applyNumberFormat="1" applyFont="1" applyFill="1" applyBorder="1" applyAlignment="1">
      <alignment horizontal="center" vertical="center" wrapText="1"/>
    </xf>
    <xf numFmtId="165" fontId="13" fillId="4" borderId="1" xfId="1" applyNumberFormat="1" applyFont="1" applyFill="1" applyBorder="1" applyAlignment="1">
      <alignment horizontal="center" vertical="center"/>
    </xf>
    <xf numFmtId="4" fontId="13" fillId="4" borderId="1" xfId="2" applyNumberFormat="1" applyFont="1" applyFill="1" applyBorder="1" applyAlignment="1">
      <alignment vertical="center" wrapText="1"/>
    </xf>
    <xf numFmtId="0" fontId="13" fillId="4" borderId="1" xfId="5" applyFont="1" applyFill="1" applyBorder="1" applyAlignment="1">
      <alignment vertical="center" wrapText="1"/>
    </xf>
    <xf numFmtId="4" fontId="3" fillId="0" borderId="0" xfId="1" applyNumberFormat="1" applyFont="1" applyAlignment="1">
      <alignment horizontal="center" vertical="center"/>
    </xf>
    <xf numFmtId="4" fontId="13" fillId="4" borderId="1" xfId="1" applyNumberFormat="1" applyFont="1" applyFill="1" applyBorder="1" applyAlignment="1">
      <alignment horizontal="right" vertical="center"/>
    </xf>
    <xf numFmtId="3" fontId="13" fillId="4" borderId="1" xfId="1" applyNumberFormat="1" applyFont="1" applyFill="1" applyBorder="1" applyAlignment="1">
      <alignment horizontal="left" vertical="center" wrapText="1"/>
    </xf>
    <xf numFmtId="164" fontId="13" fillId="4" borderId="1" xfId="1" applyNumberFormat="1" applyFont="1" applyFill="1" applyBorder="1" applyAlignment="1">
      <alignment horizontal="left" vertical="center" wrapText="1"/>
    </xf>
    <xf numFmtId="0" fontId="13" fillId="4" borderId="1" xfId="4" applyFont="1" applyFill="1" applyBorder="1" applyAlignment="1">
      <alignment horizontal="center" vertical="center" wrapText="1"/>
    </xf>
    <xf numFmtId="4" fontId="8" fillId="4" borderId="1" xfId="2" applyNumberFormat="1" applyFont="1" applyFill="1" applyBorder="1" applyAlignment="1">
      <alignment horizontal="right" vertical="center" wrapText="1"/>
    </xf>
    <xf numFmtId="4" fontId="8" fillId="0" borderId="1" xfId="2" applyNumberFormat="1" applyFont="1" applyBorder="1" applyAlignment="1">
      <alignment horizontal="center" vertical="center" wrapText="1"/>
    </xf>
    <xf numFmtId="0" fontId="8" fillId="0" borderId="1" xfId="4" applyFont="1" applyBorder="1" applyAlignment="1">
      <alignment horizontal="center" vertical="center" wrapText="1"/>
    </xf>
    <xf numFmtId="0" fontId="8" fillId="0" borderId="1" xfId="3" applyFont="1" applyBorder="1" applyAlignment="1">
      <alignment vertical="center" wrapText="1"/>
    </xf>
    <xf numFmtId="165" fontId="8" fillId="0" borderId="1" xfId="1" applyNumberFormat="1" applyFont="1" applyBorder="1" applyAlignment="1">
      <alignment vertical="center"/>
    </xf>
    <xf numFmtId="0" fontId="8" fillId="0" borderId="1" xfId="1" applyFont="1" applyBorder="1" applyAlignment="1">
      <alignment horizontal="left" vertical="center" wrapText="1"/>
    </xf>
    <xf numFmtId="4" fontId="8" fillId="0" borderId="1" xfId="1" applyNumberFormat="1" applyFont="1" applyBorder="1" applyAlignment="1">
      <alignment horizontal="right" vertical="center"/>
    </xf>
    <xf numFmtId="3" fontId="8" fillId="0" borderId="1" xfId="1" applyNumberFormat="1" applyFont="1" applyBorder="1" applyAlignment="1">
      <alignment horizontal="left" vertical="center" wrapText="1"/>
    </xf>
    <xf numFmtId="164" fontId="8" fillId="0" borderId="1" xfId="1" applyNumberFormat="1" applyFont="1" applyBorder="1" applyAlignment="1">
      <alignment horizontal="left" vertical="center"/>
    </xf>
    <xf numFmtId="1" fontId="13" fillId="4" borderId="1" xfId="6" applyNumberFormat="1" applyFont="1" applyFill="1" applyBorder="1" applyAlignment="1">
      <alignment horizontal="justify" vertical="center" wrapText="1"/>
    </xf>
    <xf numFmtId="4" fontId="13" fillId="4" borderId="1" xfId="7" applyNumberFormat="1" applyFont="1" applyFill="1" applyBorder="1" applyAlignment="1">
      <alignment horizontal="right" vertical="center" wrapText="1"/>
    </xf>
    <xf numFmtId="4" fontId="13" fillId="4" borderId="1" xfId="2" applyNumberFormat="1" applyFont="1" applyFill="1" applyBorder="1" applyAlignment="1">
      <alignment horizontal="center" vertical="center" wrapText="1"/>
    </xf>
    <xf numFmtId="164" fontId="13" fillId="4" borderId="1" xfId="1" applyNumberFormat="1" applyFont="1" applyFill="1" applyBorder="1" applyAlignment="1">
      <alignment horizontal="left" vertical="center"/>
    </xf>
    <xf numFmtId="2" fontId="3" fillId="0" borderId="1" xfId="1" applyNumberFormat="1" applyFont="1" applyBorder="1" applyAlignment="1">
      <alignment horizontal="right" vertical="center"/>
    </xf>
    <xf numFmtId="0" fontId="3" fillId="0" borderId="1" xfId="1" applyFont="1" applyBorder="1" applyAlignment="1">
      <alignment horizontal="left" vertical="center" wrapText="1"/>
    </xf>
    <xf numFmtId="0" fontId="12" fillId="4" borderId="1" xfId="1" applyFont="1" applyFill="1" applyBorder="1" applyAlignment="1">
      <alignment horizontal="justify" vertical="center" wrapText="1"/>
    </xf>
    <xf numFmtId="2" fontId="12" fillId="4" borderId="1" xfId="1" applyNumberFormat="1" applyFont="1" applyFill="1" applyBorder="1" applyAlignment="1">
      <alignment horizontal="right" vertical="center"/>
    </xf>
    <xf numFmtId="164" fontId="12" fillId="4" borderId="1" xfId="1" applyNumberFormat="1" applyFont="1" applyFill="1" applyBorder="1" applyAlignment="1">
      <alignment horizontal="center" vertical="center"/>
    </xf>
    <xf numFmtId="0" fontId="12" fillId="4" borderId="1" xfId="1" applyFont="1" applyFill="1" applyBorder="1" applyAlignment="1">
      <alignment horizontal="left" vertical="center" wrapText="1"/>
    </xf>
    <xf numFmtId="0" fontId="12" fillId="4" borderId="1" xfId="1" applyFont="1" applyFill="1" applyBorder="1" applyAlignment="1">
      <alignment vertical="center" wrapText="1"/>
    </xf>
    <xf numFmtId="2" fontId="3" fillId="4" borderId="1" xfId="1" applyNumberFormat="1" applyFont="1" applyFill="1" applyBorder="1" applyAlignment="1">
      <alignment horizontal="right" vertical="center"/>
    </xf>
    <xf numFmtId="0" fontId="3" fillId="0" borderId="4" xfId="0" applyFont="1" applyBorder="1" applyAlignment="1">
      <alignment horizontal="center" vertical="center" wrapText="1"/>
    </xf>
    <xf numFmtId="0" fontId="3" fillId="0" borderId="1" xfId="1" quotePrefix="1" applyFont="1" applyBorder="1" applyAlignment="1">
      <alignment vertical="center" wrapText="1"/>
    </xf>
    <xf numFmtId="4" fontId="3" fillId="0" borderId="1" xfId="2" applyNumberFormat="1" applyFont="1" applyBorder="1" applyAlignment="1">
      <alignment horizontal="center" vertical="center"/>
    </xf>
    <xf numFmtId="0" fontId="3" fillId="2" borderId="1" xfId="1" applyFont="1" applyFill="1" applyBorder="1" applyAlignment="1">
      <alignment vertical="center" wrapText="1"/>
    </xf>
    <xf numFmtId="0" fontId="3" fillId="0" borderId="1" xfId="1" quotePrefix="1" applyFont="1" applyBorder="1" applyAlignment="1">
      <alignment horizontal="center" vertical="center"/>
    </xf>
    <xf numFmtId="0" fontId="3" fillId="0" borderId="1" xfId="1" quotePrefix="1" applyFont="1" applyBorder="1" applyAlignment="1">
      <alignment horizontal="left" vertical="center" wrapText="1"/>
    </xf>
    <xf numFmtId="0" fontId="3" fillId="0" borderId="1" xfId="1" applyFont="1" applyBorder="1" applyAlignment="1">
      <alignment horizontal="center" vertical="center" wrapText="1"/>
    </xf>
    <xf numFmtId="0" fontId="12" fillId="4" borderId="1" xfId="1" quotePrefix="1" applyFont="1" applyFill="1" applyBorder="1" applyAlignment="1">
      <alignment horizontal="center" vertical="center"/>
    </xf>
    <xf numFmtId="0" fontId="12" fillId="4" borderId="1" xfId="1" applyFont="1" applyFill="1" applyBorder="1" applyAlignment="1">
      <alignment horizontal="center" vertical="center" wrapText="1"/>
    </xf>
    <xf numFmtId="0" fontId="13" fillId="4" borderId="1" xfId="3" applyFont="1" applyFill="1" applyBorder="1" applyAlignment="1">
      <alignment vertical="center" wrapText="1"/>
    </xf>
    <xf numFmtId="0" fontId="12" fillId="0" borderId="1" xfId="2" applyFont="1" applyBorder="1" applyAlignment="1">
      <alignment horizontal="center" vertical="center" wrapText="1"/>
    </xf>
    <xf numFmtId="0" fontId="14" fillId="0" borderId="1" xfId="2" applyFont="1" applyBorder="1" applyAlignment="1">
      <alignment horizontal="justify" vertical="center" wrapText="1"/>
    </xf>
    <xf numFmtId="4" fontId="14" fillId="0" borderId="1" xfId="2" applyNumberFormat="1" applyFont="1" applyBorder="1" applyAlignment="1">
      <alignment horizontal="right" vertical="center" wrapText="1"/>
    </xf>
    <xf numFmtId="4" fontId="12" fillId="0" borderId="1" xfId="2" applyNumberFormat="1" applyFont="1" applyBorder="1" applyAlignment="1">
      <alignment vertical="center"/>
    </xf>
    <xf numFmtId="4" fontId="12" fillId="0" borderId="1" xfId="2" applyNumberFormat="1" applyFont="1" applyBorder="1" applyAlignment="1">
      <alignment horizontal="center" vertical="center" wrapText="1"/>
    </xf>
    <xf numFmtId="167" fontId="12" fillId="0" borderId="1" xfId="2" applyNumberFormat="1" applyFont="1" applyBorder="1" applyAlignment="1">
      <alignment vertical="center" wrapText="1"/>
    </xf>
    <xf numFmtId="168" fontId="12" fillId="0" borderId="1" xfId="2" applyNumberFormat="1" applyFont="1" applyBorder="1" applyAlignment="1">
      <alignment vertical="center" wrapText="1"/>
    </xf>
    <xf numFmtId="4" fontId="12" fillId="0" borderId="1" xfId="2" applyNumberFormat="1" applyFont="1" applyBorder="1" applyAlignment="1">
      <alignment vertical="center" wrapText="1"/>
    </xf>
    <xf numFmtId="4" fontId="12" fillId="2" borderId="1" xfId="2" applyNumberFormat="1" applyFont="1" applyFill="1" applyBorder="1" applyAlignment="1">
      <alignment vertical="center" wrapText="1"/>
    </xf>
    <xf numFmtId="0" fontId="12" fillId="0" borderId="1" xfId="1" quotePrefix="1" applyFont="1" applyBorder="1" applyAlignment="1">
      <alignment horizontal="center" vertical="center"/>
    </xf>
    <xf numFmtId="0" fontId="12" fillId="0" borderId="1" xfId="1" applyFont="1" applyBorder="1" applyAlignment="1">
      <alignment horizontal="justify" vertical="center" wrapText="1"/>
    </xf>
    <xf numFmtId="2" fontId="12" fillId="0" borderId="1" xfId="1" applyNumberFormat="1" applyFont="1" applyBorder="1" applyAlignment="1">
      <alignment horizontal="right" vertical="center"/>
    </xf>
    <xf numFmtId="165" fontId="12" fillId="0" borderId="1" xfId="1" applyNumberFormat="1" applyFont="1" applyBorder="1" applyAlignment="1">
      <alignment horizontal="center" vertical="center" wrapText="1"/>
    </xf>
    <xf numFmtId="164" fontId="12" fillId="0" borderId="1" xfId="1" applyNumberFormat="1" applyFont="1" applyBorder="1" applyAlignment="1">
      <alignment horizontal="center" vertical="center"/>
    </xf>
    <xf numFmtId="0" fontId="12" fillId="0" borderId="1" xfId="1" applyFont="1" applyBorder="1" applyAlignment="1">
      <alignment horizontal="left" vertical="center" wrapText="1"/>
    </xf>
    <xf numFmtId="0" fontId="12" fillId="0" borderId="1" xfId="1" applyFont="1" applyBorder="1" applyAlignment="1">
      <alignment horizontal="center" vertical="center"/>
    </xf>
    <xf numFmtId="164" fontId="12" fillId="0" borderId="1" xfId="1" applyNumberFormat="1" applyFont="1" applyBorder="1" applyAlignment="1">
      <alignment horizontal="center" vertical="center" wrapText="1"/>
    </xf>
    <xf numFmtId="0" fontId="3" fillId="4" borderId="1" xfId="3" applyFont="1" applyFill="1" applyBorder="1" applyAlignment="1">
      <alignment vertical="center" wrapText="1"/>
    </xf>
    <xf numFmtId="0" fontId="12" fillId="0" borderId="1" xfId="1" applyFont="1" applyBorder="1" applyAlignment="1">
      <alignment horizontal="center" vertical="center" wrapText="1"/>
    </xf>
    <xf numFmtId="165" fontId="13" fillId="0" borderId="1" xfId="1" applyNumberFormat="1" applyFont="1" applyBorder="1" applyAlignment="1">
      <alignment horizontal="center" vertical="center" wrapText="1"/>
    </xf>
    <xf numFmtId="165" fontId="13" fillId="0" borderId="1" xfId="1" applyNumberFormat="1" applyFont="1" applyBorder="1" applyAlignment="1">
      <alignment horizontal="center" vertical="center"/>
    </xf>
    <xf numFmtId="4" fontId="13" fillId="0" borderId="1" xfId="2" applyNumberFormat="1" applyFont="1" applyBorder="1" applyAlignment="1">
      <alignment vertical="center" wrapText="1"/>
    </xf>
    <xf numFmtId="0" fontId="12" fillId="2" borderId="1" xfId="1" applyFont="1" applyFill="1" applyBorder="1" applyAlignment="1">
      <alignment horizontal="justify" vertical="center" wrapText="1"/>
    </xf>
    <xf numFmtId="0" fontId="7" fillId="0" borderId="1" xfId="1" applyFont="1" applyBorder="1" applyAlignment="1">
      <alignment horizontal="center" vertical="center" wrapText="1"/>
    </xf>
    <xf numFmtId="164" fontId="12" fillId="4" borderId="1" xfId="1" applyNumberFormat="1" applyFont="1" applyFill="1" applyBorder="1" applyAlignment="1">
      <alignment horizontal="center" vertical="center" wrapText="1"/>
    </xf>
    <xf numFmtId="0" fontId="12" fillId="2" borderId="1" xfId="1" applyFont="1" applyFill="1" applyBorder="1" applyAlignment="1">
      <alignment vertical="center" wrapText="1"/>
    </xf>
    <xf numFmtId="0" fontId="12" fillId="4" borderId="1" xfId="1" applyFont="1" applyFill="1" applyBorder="1" applyAlignment="1">
      <alignment horizontal="center" vertical="center"/>
    </xf>
    <xf numFmtId="0" fontId="3" fillId="4" borderId="1" xfId="1" applyFont="1" applyFill="1" applyBorder="1" applyAlignment="1">
      <alignment horizontal="center" vertical="center"/>
    </xf>
    <xf numFmtId="0" fontId="15" fillId="0" borderId="1" xfId="2" applyFont="1" applyBorder="1" applyAlignment="1">
      <alignment horizontal="center" vertical="center" wrapText="1"/>
    </xf>
    <xf numFmtId="0" fontId="16" fillId="0" borderId="1" xfId="2" applyFont="1" applyBorder="1" applyAlignment="1">
      <alignment vertical="center" wrapText="1"/>
    </xf>
    <xf numFmtId="4" fontId="16" fillId="0" borderId="1" xfId="2" applyNumberFormat="1" applyFont="1" applyBorder="1" applyAlignment="1">
      <alignment horizontal="right" vertical="center" wrapText="1"/>
    </xf>
    <xf numFmtId="4" fontId="15" fillId="0" borderId="1" xfId="2" applyNumberFormat="1" applyFont="1" applyBorder="1" applyAlignment="1">
      <alignment vertical="center"/>
    </xf>
    <xf numFmtId="4" fontId="15" fillId="0" borderId="1" xfId="2" applyNumberFormat="1" applyFont="1" applyBorder="1" applyAlignment="1">
      <alignment horizontal="center" vertical="center" wrapText="1"/>
    </xf>
    <xf numFmtId="4" fontId="15" fillId="0" borderId="1" xfId="2" applyNumberFormat="1" applyFont="1" applyBorder="1" applyAlignment="1">
      <alignment vertical="center" wrapText="1"/>
    </xf>
    <xf numFmtId="4" fontId="15" fillId="2" borderId="1" xfId="2" applyNumberFormat="1" applyFont="1" applyFill="1" applyBorder="1" applyAlignment="1">
      <alignment vertical="center" wrapText="1"/>
    </xf>
    <xf numFmtId="0" fontId="4" fillId="0" borderId="1" xfId="2" quotePrefix="1" applyFont="1" applyBorder="1" applyAlignment="1">
      <alignment horizontal="center" vertical="center" wrapText="1"/>
    </xf>
    <xf numFmtId="0" fontId="2" fillId="0" borderId="1" xfId="5" applyFont="1" applyBorder="1" applyAlignment="1">
      <alignment vertical="center" wrapText="1"/>
    </xf>
    <xf numFmtId="0" fontId="8" fillId="0" borderId="3" xfId="1" applyFont="1" applyBorder="1" applyAlignment="1">
      <alignment vertical="center" wrapText="1"/>
    </xf>
    <xf numFmtId="0" fontId="8" fillId="0" borderId="0" xfId="1" applyFont="1" applyAlignment="1">
      <alignment horizontal="center" vertical="center"/>
    </xf>
    <xf numFmtId="2" fontId="8" fillId="0" borderId="0" xfId="1" applyNumberFormat="1" applyFont="1" applyAlignment="1">
      <alignment horizontal="center" vertical="center"/>
    </xf>
    <xf numFmtId="0" fontId="3" fillId="0" borderId="5" xfId="1" applyFont="1" applyBorder="1" applyAlignment="1">
      <alignment vertical="center" wrapText="1"/>
    </xf>
    <xf numFmtId="164" fontId="3" fillId="0" borderId="1" xfId="1" applyNumberFormat="1" applyFont="1" applyBorder="1" applyAlignment="1">
      <alignment vertical="center" wrapText="1"/>
    </xf>
    <xf numFmtId="0" fontId="3" fillId="0" borderId="6" xfId="1" applyFont="1" applyBorder="1" applyAlignment="1">
      <alignment vertical="center"/>
    </xf>
    <xf numFmtId="0" fontId="3" fillId="0" borderId="5" xfId="1" applyFont="1" applyBorder="1" applyAlignment="1">
      <alignment vertical="center"/>
    </xf>
    <xf numFmtId="0" fontId="3" fillId="0" borderId="1" xfId="2" applyFont="1" applyBorder="1" applyAlignment="1">
      <alignment vertical="center" wrapText="1"/>
    </xf>
    <xf numFmtId="0" fontId="3" fillId="0" borderId="1" xfId="12" applyFont="1" applyBorder="1" applyAlignment="1">
      <alignment horizontal="left" vertical="center" wrapText="1"/>
    </xf>
    <xf numFmtId="165" fontId="3" fillId="0" borderId="1" xfId="11" applyNumberFormat="1" applyFont="1" applyBorder="1" applyAlignment="1">
      <alignment horizontal="justify" vertical="center" wrapText="1"/>
    </xf>
    <xf numFmtId="167" fontId="3" fillId="0" borderId="1" xfId="13" applyNumberFormat="1" applyFont="1" applyBorder="1" applyAlignment="1">
      <alignment vertical="center"/>
    </xf>
    <xf numFmtId="0" fontId="3" fillId="0" borderId="1" xfId="12" applyFont="1" applyBorder="1" applyAlignment="1">
      <alignment horizontal="justify" vertical="center" wrapText="1"/>
    </xf>
    <xf numFmtId="167" fontId="3" fillId="0" borderId="1" xfId="13" applyNumberFormat="1" applyFont="1" applyBorder="1" applyAlignment="1">
      <alignment vertical="center" wrapText="1"/>
    </xf>
    <xf numFmtId="0" fontId="3" fillId="0" borderId="1" xfId="12" applyFont="1" applyBorder="1" applyAlignment="1">
      <alignment vertical="center" wrapText="1"/>
    </xf>
    <xf numFmtId="4" fontId="3" fillId="0" borderId="1" xfId="1" applyNumberFormat="1" applyFont="1" applyBorder="1" applyAlignment="1">
      <alignment horizontal="right" vertical="center" wrapText="1"/>
    </xf>
    <xf numFmtId="0" fontId="3" fillId="0" borderId="1" xfId="0" applyFont="1" applyBorder="1" applyAlignment="1">
      <alignment horizontal="justify" wrapText="1"/>
    </xf>
    <xf numFmtId="0" fontId="8" fillId="0" borderId="1" xfId="2" applyFont="1" applyBorder="1" applyAlignment="1">
      <alignment vertical="center" wrapText="1"/>
    </xf>
    <xf numFmtId="4" fontId="8" fillId="0" borderId="1" xfId="1" applyNumberFormat="1" applyFont="1" applyBorder="1" applyAlignment="1">
      <alignment horizontal="right" vertical="center" wrapText="1"/>
    </xf>
    <xf numFmtId="165" fontId="8" fillId="0" borderId="1" xfId="1" applyNumberFormat="1" applyFont="1" applyBorder="1" applyAlignment="1">
      <alignment vertical="center" wrapText="1"/>
    </xf>
    <xf numFmtId="164" fontId="8" fillId="0" borderId="1" xfId="1" applyNumberFormat="1" applyFont="1" applyBorder="1" applyAlignment="1">
      <alignment vertical="center" wrapText="1"/>
    </xf>
    <xf numFmtId="0" fontId="8" fillId="0" borderId="1" xfId="1" applyFont="1" applyBorder="1" applyAlignment="1">
      <alignment vertical="center" wrapText="1"/>
    </xf>
    <xf numFmtId="0" fontId="8" fillId="0" borderId="5" xfId="1" applyFont="1" applyBorder="1" applyAlignment="1">
      <alignment vertical="center" wrapText="1"/>
    </xf>
    <xf numFmtId="0" fontId="8" fillId="0" borderId="0" xfId="1" applyFont="1" applyAlignment="1">
      <alignment vertical="center" wrapText="1"/>
    </xf>
    <xf numFmtId="0" fontId="8" fillId="0" borderId="0" xfId="1" applyFont="1" applyAlignment="1">
      <alignment vertical="center"/>
    </xf>
    <xf numFmtId="0" fontId="8" fillId="0" borderId="0" xfId="1" applyFont="1" applyAlignment="1">
      <alignment horizontal="left" vertical="center"/>
    </xf>
    <xf numFmtId="4" fontId="3" fillId="0" borderId="0" xfId="1" applyNumberFormat="1" applyFont="1" applyAlignment="1">
      <alignment vertical="center"/>
    </xf>
    <xf numFmtId="0" fontId="12" fillId="0" borderId="1" xfId="2" quotePrefix="1" applyFont="1" applyBorder="1" applyAlignment="1">
      <alignment horizontal="center" vertical="center" wrapText="1"/>
    </xf>
    <xf numFmtId="0" fontId="12" fillId="0" borderId="1" xfId="2" applyFont="1" applyBorder="1" applyAlignment="1">
      <alignment horizontal="justify" vertical="center" wrapText="1"/>
    </xf>
    <xf numFmtId="4" fontId="12" fillId="0" borderId="1" xfId="2" applyNumberFormat="1" applyFont="1" applyBorder="1" applyAlignment="1">
      <alignment horizontal="right" vertical="center" wrapText="1"/>
    </xf>
    <xf numFmtId="165" fontId="12" fillId="0" borderId="1" xfId="1" applyNumberFormat="1" applyFont="1" applyBorder="1" applyAlignment="1">
      <alignment vertical="center" wrapText="1"/>
    </xf>
    <xf numFmtId="164" fontId="12" fillId="0" borderId="1" xfId="1" applyNumberFormat="1" applyFont="1" applyBorder="1" applyAlignment="1">
      <alignment vertical="center" wrapText="1"/>
    </xf>
    <xf numFmtId="0" fontId="12" fillId="0" borderId="1" xfId="1" applyFont="1" applyBorder="1" applyAlignment="1">
      <alignment vertical="center" wrapText="1"/>
    </xf>
    <xf numFmtId="0" fontId="12" fillId="0" borderId="1" xfId="1" applyFont="1" applyBorder="1" applyAlignment="1">
      <alignment vertical="center"/>
    </xf>
    <xf numFmtId="0" fontId="12" fillId="0" borderId="5" xfId="1" applyFont="1" applyBorder="1"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lignment horizontal="left" vertical="center"/>
    </xf>
    <xf numFmtId="4" fontId="3" fillId="0" borderId="1" xfId="14" applyNumberFormat="1" applyFont="1" applyBorder="1" applyAlignment="1">
      <alignment horizontal="right" vertical="center" wrapTex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12" fillId="0" borderId="5" xfId="1" applyFont="1" applyBorder="1" applyAlignment="1">
      <alignment vertical="center" wrapText="1"/>
    </xf>
    <xf numFmtId="4" fontId="12" fillId="4" borderId="1" xfId="1" applyNumberFormat="1" applyFont="1" applyFill="1" applyBorder="1" applyAlignment="1">
      <alignment horizontal="right" vertical="center" wrapText="1"/>
    </xf>
    <xf numFmtId="4" fontId="12" fillId="4" borderId="1" xfId="2" applyNumberFormat="1" applyFont="1" applyFill="1" applyBorder="1" applyAlignment="1">
      <alignment horizontal="center" vertical="center" wrapText="1"/>
    </xf>
    <xf numFmtId="164" fontId="12" fillId="4" borderId="1" xfId="1" applyNumberFormat="1" applyFont="1" applyFill="1" applyBorder="1" applyAlignment="1">
      <alignment vertical="center" wrapText="1"/>
    </xf>
    <xf numFmtId="0" fontId="12" fillId="4" borderId="1" xfId="12" applyFont="1" applyFill="1" applyBorder="1" applyAlignment="1">
      <alignment vertical="center" wrapText="1"/>
    </xf>
    <xf numFmtId="0" fontId="3" fillId="0" borderId="7" xfId="1" applyFont="1" applyBorder="1" applyAlignment="1">
      <alignment vertical="center" wrapText="1"/>
    </xf>
    <xf numFmtId="0" fontId="12" fillId="0" borderId="6" xfId="1" applyFont="1" applyBorder="1" applyAlignment="1">
      <alignment vertical="center"/>
    </xf>
    <xf numFmtId="165" fontId="12" fillId="4" borderId="1" xfId="11" applyNumberFormat="1" applyFont="1" applyFill="1" applyBorder="1" applyAlignment="1">
      <alignment horizontal="justify" vertical="center" wrapText="1"/>
    </xf>
    <xf numFmtId="4" fontId="12" fillId="4" borderId="1" xfId="11" applyNumberFormat="1" applyFont="1" applyFill="1" applyBorder="1" applyAlignment="1">
      <alignment horizontal="right" vertical="center"/>
    </xf>
    <xf numFmtId="165" fontId="12" fillId="4" borderId="1" xfId="11" applyNumberFormat="1" applyFont="1" applyFill="1" applyBorder="1" applyAlignment="1">
      <alignment vertical="center" wrapText="1"/>
    </xf>
    <xf numFmtId="165" fontId="12" fillId="4" borderId="1" xfId="11" applyNumberFormat="1" applyFont="1" applyFill="1" applyBorder="1" applyAlignment="1">
      <alignment horizontal="center" vertical="center"/>
    </xf>
    <xf numFmtId="165" fontId="12" fillId="4" borderId="1" xfId="11" applyNumberFormat="1" applyFont="1" applyFill="1" applyBorder="1" applyAlignment="1">
      <alignment vertical="center"/>
    </xf>
    <xf numFmtId="165" fontId="3" fillId="0" borderId="1" xfId="11" applyNumberFormat="1" applyFont="1" applyBorder="1" applyAlignment="1">
      <alignment vertical="center"/>
    </xf>
    <xf numFmtId="0" fontId="3" fillId="0" borderId="1" xfId="15" applyFont="1" applyBorder="1" applyAlignment="1">
      <alignment vertical="center" wrapText="1"/>
    </xf>
    <xf numFmtId="0" fontId="3" fillId="0" borderId="1" xfId="11" applyFont="1" applyBorder="1" applyAlignment="1">
      <alignment vertical="center" wrapText="1"/>
    </xf>
    <xf numFmtId="165" fontId="3" fillId="0" borderId="1" xfId="13" applyNumberFormat="1" applyFont="1" applyBorder="1" applyAlignment="1">
      <alignment vertical="center" wrapText="1"/>
    </xf>
    <xf numFmtId="0" fontId="12" fillId="4" borderId="1" xfId="12" applyFont="1" applyFill="1" applyBorder="1" applyAlignment="1">
      <alignment horizontal="justify" vertical="center" wrapText="1"/>
    </xf>
    <xf numFmtId="4" fontId="12" fillId="4" borderId="1" xfId="14" applyNumberFormat="1" applyFont="1" applyFill="1" applyBorder="1" applyAlignment="1">
      <alignment horizontal="right" vertical="center" wrapText="1"/>
    </xf>
    <xf numFmtId="167" fontId="12" fillId="4" borderId="1" xfId="13" applyNumberFormat="1" applyFont="1" applyFill="1" applyBorder="1" applyAlignment="1">
      <alignment vertical="center" wrapText="1"/>
    </xf>
    <xf numFmtId="0" fontId="12" fillId="4" borderId="1" xfId="2" applyFont="1" applyFill="1" applyBorder="1" applyAlignment="1">
      <alignment vertical="center" wrapText="1"/>
    </xf>
    <xf numFmtId="0" fontId="12" fillId="4" borderId="1" xfId="5" applyFont="1" applyFill="1" applyBorder="1" applyAlignment="1">
      <alignment horizontal="justify" vertical="center" wrapText="1"/>
    </xf>
    <xf numFmtId="165" fontId="12" fillId="4" borderId="1" xfId="1" applyNumberFormat="1" applyFont="1" applyFill="1" applyBorder="1" applyAlignment="1">
      <alignment vertical="center" wrapText="1"/>
    </xf>
    <xf numFmtId="0" fontId="12" fillId="4" borderId="1" xfId="1" applyFont="1" applyFill="1" applyBorder="1" applyAlignment="1">
      <alignment horizontal="left" vertical="center"/>
    </xf>
    <xf numFmtId="0" fontId="3" fillId="0" borderId="1" xfId="1" applyFont="1" applyBorder="1" applyAlignment="1">
      <alignment horizontal="left" vertical="center"/>
    </xf>
    <xf numFmtId="0" fontId="12" fillId="4" borderId="1" xfId="4" applyFont="1" applyFill="1" applyBorder="1" applyAlignment="1">
      <alignment horizontal="left" vertical="center" wrapText="1"/>
    </xf>
    <xf numFmtId="0" fontId="12" fillId="2" borderId="1" xfId="2" applyFont="1" applyFill="1" applyBorder="1" applyAlignment="1">
      <alignment horizontal="justify" vertical="center" wrapText="1"/>
    </xf>
    <xf numFmtId="0" fontId="4" fillId="0" borderId="1" xfId="5" applyFont="1" applyBorder="1" applyAlignment="1">
      <alignment vertical="center" wrapText="1"/>
    </xf>
    <xf numFmtId="0" fontId="4" fillId="0" borderId="1" xfId="5" applyFont="1" applyBorder="1" applyAlignment="1">
      <alignment horizontal="justify" vertical="center" wrapText="1"/>
    </xf>
    <xf numFmtId="4" fontId="2" fillId="0" borderId="1" xfId="1" applyNumberFormat="1" applyFont="1" applyBorder="1" applyAlignment="1">
      <alignment horizontal="right" vertical="center"/>
    </xf>
    <xf numFmtId="165" fontId="2" fillId="0" borderId="1" xfId="1" applyNumberFormat="1" applyFont="1" applyBorder="1" applyAlignment="1">
      <alignment vertical="center"/>
    </xf>
    <xf numFmtId="165" fontId="2" fillId="0" borderId="1" xfId="1" applyNumberFormat="1" applyFont="1" applyBorder="1" applyAlignment="1">
      <alignment horizontal="center" vertical="center"/>
    </xf>
    <xf numFmtId="3" fontId="2" fillId="0" borderId="1" xfId="1" applyNumberFormat="1" applyFont="1" applyBorder="1" applyAlignment="1">
      <alignment horizontal="left" vertical="center" wrapText="1"/>
    </xf>
    <xf numFmtId="0" fontId="3" fillId="0" borderId="1" xfId="1" applyFont="1" applyBorder="1" applyAlignment="1">
      <alignment horizontal="justify" vertical="center"/>
    </xf>
    <xf numFmtId="164" fontId="3" fillId="0" borderId="1" xfId="1" applyNumberFormat="1" applyFont="1" applyBorder="1" applyAlignment="1">
      <alignment horizontal="center" vertical="center" wrapText="1"/>
    </xf>
    <xf numFmtId="0" fontId="4" fillId="0" borderId="1" xfId="9" applyFont="1" applyBorder="1" applyAlignment="1">
      <alignment vertical="center" wrapText="1"/>
    </xf>
    <xf numFmtId="0" fontId="3" fillId="0" borderId="1" xfId="10" applyFont="1" applyBorder="1" applyAlignment="1">
      <alignment horizontal="justify" vertical="center" wrapText="1"/>
    </xf>
    <xf numFmtId="2" fontId="3" fillId="0" borderId="1" xfId="14" applyNumberFormat="1" applyFont="1" applyBorder="1" applyAlignment="1">
      <alignment vertical="center" wrapText="1"/>
    </xf>
    <xf numFmtId="0" fontId="3" fillId="0" borderId="1" xfId="9" applyFont="1" applyBorder="1" applyAlignment="1">
      <alignment vertical="center" wrapText="1"/>
    </xf>
    <xf numFmtId="0" fontId="3" fillId="0" borderId="1" xfId="3" applyFont="1" applyBorder="1" applyAlignment="1">
      <alignment horizontal="center" vertical="center" wrapText="1"/>
    </xf>
    <xf numFmtId="0" fontId="12" fillId="4" borderId="1" xfId="10" applyFont="1" applyFill="1" applyBorder="1" applyAlignment="1">
      <alignment horizontal="justify" vertical="center" wrapText="1"/>
    </xf>
    <xf numFmtId="2" fontId="12" fillId="4" borderId="1" xfId="14" applyNumberFormat="1" applyFont="1" applyFill="1" applyBorder="1" applyAlignment="1">
      <alignment vertical="center" wrapText="1"/>
    </xf>
    <xf numFmtId="165" fontId="12" fillId="4" borderId="1" xfId="13" applyNumberFormat="1" applyFont="1" applyFill="1" applyBorder="1" applyAlignment="1">
      <alignment vertical="center"/>
    </xf>
    <xf numFmtId="0" fontId="12" fillId="4" borderId="1" xfId="9" applyFont="1" applyFill="1" applyBorder="1" applyAlignment="1">
      <alignment vertical="center" wrapText="1"/>
    </xf>
    <xf numFmtId="0" fontId="12" fillId="4" borderId="1" xfId="3" applyFont="1" applyFill="1" applyBorder="1" applyAlignment="1">
      <alignment horizontal="center" vertical="center" wrapText="1"/>
    </xf>
    <xf numFmtId="165" fontId="3" fillId="0" borderId="1" xfId="13" applyNumberFormat="1" applyFont="1" applyBorder="1" applyAlignment="1">
      <alignment vertical="center"/>
    </xf>
    <xf numFmtId="2" fontId="3" fillId="0" borderId="1" xfId="5" applyNumberFormat="1" applyFont="1" applyBorder="1" applyAlignment="1">
      <alignment vertical="center" wrapText="1"/>
    </xf>
    <xf numFmtId="2" fontId="12" fillId="4" borderId="1" xfId="5" applyNumberFormat="1" applyFont="1" applyFill="1" applyBorder="1" applyAlignment="1">
      <alignment vertical="center" wrapText="1"/>
    </xf>
    <xf numFmtId="0" fontId="12" fillId="4" borderId="1" xfId="11" applyFont="1" applyFill="1" applyBorder="1" applyAlignment="1">
      <alignment horizontal="center" vertical="center" wrapText="1"/>
    </xf>
    <xf numFmtId="165" fontId="12" fillId="4" borderId="1" xfId="13" applyNumberFormat="1" applyFont="1" applyFill="1" applyBorder="1" applyAlignment="1">
      <alignment vertical="center" wrapText="1"/>
    </xf>
    <xf numFmtId="2" fontId="15" fillId="0" borderId="1" xfId="2" applyNumberFormat="1" applyFont="1" applyBorder="1" applyAlignment="1">
      <alignment vertical="center" wrapText="1"/>
    </xf>
    <xf numFmtId="165" fontId="15" fillId="0" borderId="1" xfId="16" applyNumberFormat="1" applyFont="1" applyBorder="1" applyAlignment="1">
      <alignment vertical="center"/>
    </xf>
    <xf numFmtId="165" fontId="15" fillId="0" borderId="1" xfId="16" applyNumberFormat="1" applyFont="1" applyBorder="1" applyAlignment="1">
      <alignment horizontal="center" vertical="center" wrapText="1"/>
    </xf>
    <xf numFmtId="164" fontId="15" fillId="0" borderId="1" xfId="16" applyNumberFormat="1" applyFont="1" applyBorder="1" applyAlignment="1">
      <alignment vertical="center" wrapText="1"/>
    </xf>
    <xf numFmtId="0" fontId="15" fillId="0" borderId="1" xfId="16" applyFont="1" applyBorder="1" applyAlignment="1">
      <alignment vertical="center" wrapText="1"/>
    </xf>
    <xf numFmtId="0" fontId="15" fillId="0" borderId="1" xfId="16" applyFont="1" applyBorder="1" applyAlignment="1">
      <alignment vertical="center"/>
    </xf>
    <xf numFmtId="0" fontId="15" fillId="2" borderId="1" xfId="16" applyFont="1" applyFill="1" applyBorder="1" applyAlignment="1">
      <alignment vertical="center" wrapText="1"/>
    </xf>
    <xf numFmtId="0" fontId="15" fillId="0" borderId="1" xfId="16" applyFont="1" applyBorder="1" applyAlignment="1">
      <alignment horizontal="center" vertical="center" wrapText="1"/>
    </xf>
    <xf numFmtId="0" fontId="8" fillId="0" borderId="5" xfId="2" quotePrefix="1" applyFont="1" applyBorder="1" applyAlignment="1">
      <alignment horizontal="center" vertical="center" wrapText="1"/>
    </xf>
    <xf numFmtId="4" fontId="8" fillId="0" borderId="5" xfId="2" applyNumberFormat="1" applyFont="1" applyBorder="1" applyAlignment="1">
      <alignment vertical="center" wrapText="1"/>
    </xf>
    <xf numFmtId="2" fontId="8" fillId="0" borderId="5" xfId="2" applyNumberFormat="1" applyFont="1" applyBorder="1" applyAlignment="1">
      <alignment vertical="center" wrapText="1"/>
    </xf>
    <xf numFmtId="4" fontId="8" fillId="0" borderId="5" xfId="2" applyNumberFormat="1" applyFont="1" applyBorder="1" applyAlignment="1">
      <alignment horizontal="center" vertical="center" wrapText="1"/>
    </xf>
    <xf numFmtId="164" fontId="12" fillId="0" borderId="5" xfId="1" applyNumberFormat="1" applyFont="1" applyBorder="1" applyAlignment="1">
      <alignment horizontal="center" vertical="center" wrapText="1"/>
    </xf>
    <xf numFmtId="4" fontId="18" fillId="0" borderId="5" xfId="2" applyNumberFormat="1" applyFont="1" applyBorder="1" applyAlignment="1">
      <alignment vertical="center" wrapText="1"/>
    </xf>
    <xf numFmtId="4" fontId="18" fillId="0" borderId="5" xfId="2" applyNumberFormat="1" applyFont="1" applyBorder="1" applyAlignment="1">
      <alignment horizontal="center" vertical="center" wrapText="1"/>
    </xf>
    <xf numFmtId="0" fontId="8" fillId="0" borderId="6" xfId="16" applyFont="1" applyBorder="1" applyAlignment="1">
      <alignment vertical="center"/>
    </xf>
    <xf numFmtId="0" fontId="8" fillId="0" borderId="0" xfId="16" applyFont="1" applyAlignment="1">
      <alignment horizontal="center" vertical="center"/>
    </xf>
    <xf numFmtId="0" fontId="8" fillId="0" borderId="6" xfId="2" quotePrefix="1" applyFont="1" applyBorder="1" applyAlignment="1">
      <alignment horizontal="center" vertical="center" wrapText="1"/>
    </xf>
    <xf numFmtId="4" fontId="8" fillId="0" borderId="6" xfId="2" applyNumberFormat="1" applyFont="1" applyBorder="1" applyAlignment="1">
      <alignment vertical="center" wrapText="1"/>
    </xf>
    <xf numFmtId="2" fontId="8" fillId="0" borderId="6" xfId="2" applyNumberFormat="1" applyFont="1" applyBorder="1" applyAlignment="1">
      <alignment vertical="center" wrapText="1"/>
    </xf>
    <xf numFmtId="164" fontId="12" fillId="0" borderId="6" xfId="1" applyNumberFormat="1" applyFont="1" applyBorder="1" applyAlignment="1">
      <alignment horizontal="center" vertical="center" wrapText="1"/>
    </xf>
    <xf numFmtId="4" fontId="18" fillId="0" borderId="6" xfId="2" applyNumberFormat="1" applyFont="1" applyBorder="1" applyAlignment="1">
      <alignment horizontal="center" vertical="center" wrapText="1"/>
    </xf>
    <xf numFmtId="4" fontId="18" fillId="0" borderId="6" xfId="2" applyNumberFormat="1" applyFont="1" applyBorder="1" applyAlignment="1">
      <alignment vertical="center" wrapText="1"/>
    </xf>
    <xf numFmtId="0" fontId="8" fillId="0" borderId="8" xfId="16" applyFont="1" applyBorder="1" applyAlignment="1">
      <alignment vertical="center"/>
    </xf>
    <xf numFmtId="0" fontId="8" fillId="0" borderId="8" xfId="2" quotePrefix="1" applyFont="1" applyBorder="1" applyAlignment="1">
      <alignment horizontal="center" vertical="center" wrapText="1"/>
    </xf>
    <xf numFmtId="4" fontId="8" fillId="0" borderId="8" xfId="2" applyNumberFormat="1" applyFont="1" applyBorder="1" applyAlignment="1">
      <alignment vertical="center" wrapText="1"/>
    </xf>
    <xf numFmtId="2" fontId="8" fillId="0" borderId="8" xfId="2" applyNumberFormat="1" applyFont="1" applyBorder="1" applyAlignment="1">
      <alignment vertical="center" wrapText="1"/>
    </xf>
    <xf numFmtId="164" fontId="12" fillId="0" borderId="8" xfId="1" applyNumberFormat="1" applyFont="1" applyBorder="1" applyAlignment="1">
      <alignment horizontal="center" vertical="center" wrapText="1"/>
    </xf>
    <xf numFmtId="4" fontId="18" fillId="0" borderId="8" xfId="2" applyNumberFormat="1" applyFont="1" applyBorder="1" applyAlignment="1">
      <alignment horizontal="center" vertical="center" wrapText="1"/>
    </xf>
    <xf numFmtId="4" fontId="18" fillId="0" borderId="8" xfId="2" applyNumberFormat="1" applyFont="1" applyBorder="1" applyAlignment="1">
      <alignment vertical="center" wrapText="1"/>
    </xf>
    <xf numFmtId="4" fontId="8" fillId="0" borderId="6" xfId="2" applyNumberFormat="1" applyFont="1" applyBorder="1" applyAlignment="1">
      <alignment horizontal="center" vertical="center" wrapText="1"/>
    </xf>
    <xf numFmtId="4" fontId="8" fillId="0" borderId="8" xfId="2" applyNumberFormat="1" applyFont="1" applyBorder="1" applyAlignment="1">
      <alignment horizontal="center" vertical="center" wrapText="1"/>
    </xf>
    <xf numFmtId="0" fontId="3" fillId="0" borderId="0" xfId="1" applyFont="1" applyAlignment="1">
      <alignment horizontal="justify" vertical="center" wrapText="1"/>
    </xf>
    <xf numFmtId="2" fontId="3" fillId="0" borderId="0" xfId="1" applyNumberFormat="1" applyFont="1" applyAlignment="1">
      <alignment horizontal="right" vertical="center"/>
    </xf>
    <xf numFmtId="165" fontId="3" fillId="0" borderId="0" xfId="1" applyNumberFormat="1" applyFont="1" applyAlignment="1">
      <alignment vertical="center"/>
    </xf>
    <xf numFmtId="165" fontId="3" fillId="0" borderId="0" xfId="1" applyNumberFormat="1" applyFont="1" applyAlignment="1">
      <alignment horizontal="center" vertical="center"/>
    </xf>
    <xf numFmtId="164" fontId="12" fillId="0" borderId="0" xfId="1" applyNumberFormat="1" applyFont="1" applyAlignment="1">
      <alignment horizontal="center" vertical="center" wrapText="1"/>
    </xf>
    <xf numFmtId="2" fontId="8" fillId="2" borderId="0" xfId="16" applyNumberFormat="1" applyFont="1" applyFill="1" applyAlignment="1">
      <alignment horizontal="center" vertical="center" wrapText="1"/>
    </xf>
    <xf numFmtId="2" fontId="8" fillId="0" borderId="0" xfId="16" applyNumberFormat="1" applyFont="1" applyAlignment="1">
      <alignment horizontal="center" vertical="center"/>
    </xf>
    <xf numFmtId="0" fontId="3" fillId="2" borderId="0" xfId="1" applyFont="1" applyFill="1" applyAlignment="1">
      <alignment horizontal="left" vertical="center" wrapText="1"/>
    </xf>
    <xf numFmtId="164" fontId="3" fillId="0" borderId="0" xfId="1" applyNumberFormat="1" applyFont="1" applyAlignment="1">
      <alignment horizontal="center" vertical="center"/>
    </xf>
    <xf numFmtId="169" fontId="3" fillId="0" borderId="0" xfId="1" applyNumberFormat="1" applyFont="1" applyAlignment="1">
      <alignment horizontal="center" vertical="center"/>
    </xf>
    <xf numFmtId="0" fontId="12" fillId="0" borderId="1" xfId="1" applyFont="1" applyBorder="1" applyAlignment="1">
      <alignment horizontal="right" vertical="center"/>
    </xf>
    <xf numFmtId="0" fontId="21" fillId="6" borderId="1" xfId="0" applyFont="1" applyFill="1" applyBorder="1" applyAlignment="1">
      <alignment vertical="center" wrapText="1"/>
    </xf>
    <xf numFmtId="0" fontId="21" fillId="6" borderId="1" xfId="0" applyFont="1" applyFill="1" applyBorder="1" applyAlignment="1">
      <alignment horizontal="center" vertical="center" wrapText="1"/>
    </xf>
    <xf numFmtId="0" fontId="24" fillId="6" borderId="1" xfId="0" applyFont="1" applyFill="1" applyBorder="1" applyAlignment="1">
      <alignment vertical="center" wrapText="1"/>
    </xf>
    <xf numFmtId="0" fontId="25" fillId="6"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5" fillId="6" borderId="1" xfId="0" quotePrefix="1" applyFont="1" applyFill="1" applyBorder="1" applyAlignment="1">
      <alignment horizontal="center" vertical="center" wrapText="1"/>
    </xf>
    <xf numFmtId="0" fontId="27" fillId="6" borderId="1" xfId="0" applyFont="1" applyFill="1" applyBorder="1" applyAlignment="1">
      <alignment vertical="center" wrapText="1"/>
    </xf>
    <xf numFmtId="3" fontId="24" fillId="6" borderId="1" xfId="0" applyNumberFormat="1" applyFont="1" applyFill="1" applyBorder="1" applyAlignment="1">
      <alignment horizontal="center" vertical="center" wrapText="1"/>
    </xf>
    <xf numFmtId="0" fontId="26" fillId="6" borderId="1" xfId="0" applyFont="1" applyFill="1" applyBorder="1" applyAlignment="1">
      <alignment vertical="center" wrapText="1"/>
    </xf>
    <xf numFmtId="0" fontId="22" fillId="6" borderId="1" xfId="0" applyFont="1" applyFill="1" applyBorder="1" applyAlignment="1">
      <alignment horizontal="center" vertical="center" wrapText="1"/>
    </xf>
    <xf numFmtId="0" fontId="22" fillId="6" borderId="1" xfId="0" applyFont="1" applyFill="1" applyBorder="1" applyAlignment="1">
      <alignment vertical="center" wrapText="1"/>
    </xf>
    <xf numFmtId="0" fontId="25" fillId="6" borderId="1" xfId="0" applyFont="1" applyFill="1" applyBorder="1" applyAlignment="1">
      <alignment vertical="center" wrapText="1"/>
    </xf>
    <xf numFmtId="0" fontId="28" fillId="6" borderId="0" xfId="0" applyFont="1" applyFill="1" applyAlignment="1">
      <alignment horizontal="center" vertical="center" wrapText="1"/>
    </xf>
    <xf numFmtId="0" fontId="24" fillId="6" borderId="1" xfId="0" quotePrefix="1" applyFont="1" applyFill="1" applyBorder="1" applyAlignment="1">
      <alignment horizontal="center" vertical="center" wrapText="1"/>
    </xf>
    <xf numFmtId="0" fontId="26" fillId="0" borderId="0" xfId="0" applyFont="1" applyAlignment="1">
      <alignment vertical="center" wrapText="1"/>
    </xf>
    <xf numFmtId="0" fontId="26" fillId="0" borderId="0" xfId="0" applyFont="1"/>
    <xf numFmtId="0" fontId="26" fillId="0" borderId="1" xfId="0" applyFont="1" applyBorder="1" applyAlignment="1">
      <alignment vertical="center"/>
    </xf>
    <xf numFmtId="0" fontId="26" fillId="0" borderId="1" xfId="0" applyFont="1" applyBorder="1" applyAlignment="1">
      <alignment vertical="center" wrapText="1"/>
    </xf>
    <xf numFmtId="0" fontId="26" fillId="0" borderId="1" xfId="0" applyFont="1" applyBorder="1" applyAlignment="1">
      <alignment horizontal="center" vertical="center"/>
    </xf>
    <xf numFmtId="0" fontId="29" fillId="0" borderId="1" xfId="0" applyFont="1" applyBorder="1" applyAlignment="1">
      <alignment horizontal="center"/>
    </xf>
    <xf numFmtId="0" fontId="30" fillId="0" borderId="1" xfId="0" applyFont="1" applyBorder="1" applyAlignment="1">
      <alignment horizontal="center"/>
    </xf>
    <xf numFmtId="0" fontId="30" fillId="0" borderId="1" xfId="0" applyFont="1" applyBorder="1"/>
    <xf numFmtId="4" fontId="3" fillId="0" borderId="1" xfId="7" applyNumberFormat="1" applyFont="1" applyBorder="1" applyAlignment="1">
      <alignment horizontal="right" vertical="center" wrapText="1"/>
    </xf>
    <xf numFmtId="4" fontId="7" fillId="0" borderId="1" xfId="2" applyNumberFormat="1" applyFont="1" applyBorder="1" applyAlignment="1">
      <alignment horizontal="right" vertical="center" wrapText="1"/>
    </xf>
    <xf numFmtId="2" fontId="8" fillId="0" borderId="0" xfId="16" applyNumberFormat="1" applyFont="1" applyAlignment="1">
      <alignment horizontal="center" vertical="center" wrapText="1"/>
    </xf>
    <xf numFmtId="0" fontId="3" fillId="7" borderId="1" xfId="3" applyFont="1" applyFill="1" applyBorder="1" applyAlignment="1">
      <alignment vertical="center" wrapText="1"/>
    </xf>
    <xf numFmtId="4" fontId="3" fillId="7" borderId="1" xfId="2" applyNumberFormat="1" applyFont="1" applyFill="1" applyBorder="1" applyAlignment="1">
      <alignment vertical="center" wrapText="1"/>
    </xf>
    <xf numFmtId="0" fontId="8" fillId="7" borderId="1" xfId="3" applyFont="1" applyFill="1" applyBorder="1" applyAlignment="1">
      <alignment vertical="center" wrapText="1"/>
    </xf>
    <xf numFmtId="3" fontId="24" fillId="6" borderId="1" xfId="0" applyNumberFormat="1" applyFont="1" applyFill="1" applyBorder="1" applyAlignment="1">
      <alignment vertical="center" wrapText="1"/>
    </xf>
    <xf numFmtId="4" fontId="35" fillId="0" borderId="1" xfId="2" applyNumberFormat="1" applyFont="1" applyBorder="1" applyAlignment="1">
      <alignment horizontal="right" vertical="center" wrapText="1"/>
    </xf>
    <xf numFmtId="4" fontId="12" fillId="0" borderId="1" xfId="5" applyNumberFormat="1" applyFont="1" applyBorder="1" applyAlignment="1">
      <alignment horizontal="right" vertical="center"/>
    </xf>
    <xf numFmtId="4" fontId="12" fillId="0" borderId="1" xfId="11" applyNumberFormat="1" applyFont="1" applyBorder="1" applyAlignment="1">
      <alignment horizontal="right" vertical="center"/>
    </xf>
    <xf numFmtId="4" fontId="3" fillId="0" borderId="0" xfId="1" applyNumberFormat="1" applyFont="1" applyAlignment="1">
      <alignment horizontal="center" vertical="center" wrapText="1"/>
    </xf>
    <xf numFmtId="4" fontId="3" fillId="0" borderId="0" xfId="1" applyNumberFormat="1" applyFont="1" applyAlignment="1">
      <alignment horizontal="left" vertical="center" wrapText="1"/>
    </xf>
    <xf numFmtId="0" fontId="8" fillId="0" borderId="0" xfId="16" applyFont="1" applyAlignment="1">
      <alignment horizontal="center" vertical="center" wrapText="1"/>
    </xf>
    <xf numFmtId="4" fontId="12" fillId="8" borderId="1" xfId="2" applyNumberFormat="1" applyFont="1" applyFill="1" applyBorder="1" applyAlignment="1">
      <alignment horizontal="right" vertical="center" wrapText="1"/>
    </xf>
    <xf numFmtId="0" fontId="3" fillId="0" borderId="0" xfId="1" applyNumberFormat="1" applyFont="1" applyAlignment="1">
      <alignment horizontal="center" vertical="center"/>
    </xf>
    <xf numFmtId="2" fontId="3" fillId="0" borderId="0" xfId="1" applyNumberFormat="1" applyFont="1" applyAlignment="1">
      <alignment horizontal="center" vertical="center"/>
    </xf>
    <xf numFmtId="0" fontId="0" fillId="0" borderId="15" xfId="0" applyBorder="1"/>
    <xf numFmtId="0" fontId="0" fillId="0" borderId="16" xfId="0" applyBorder="1"/>
    <xf numFmtId="0" fontId="0" fillId="0" borderId="17" xfId="0" applyBorder="1"/>
    <xf numFmtId="0" fontId="0" fillId="0" borderId="18" xfId="0" applyBorder="1"/>
    <xf numFmtId="0" fontId="36" fillId="9" borderId="0" xfId="0" applyFont="1" applyFill="1"/>
    <xf numFmtId="0" fontId="0" fillId="0" borderId="0" xfId="0" applyBorder="1"/>
    <xf numFmtId="0" fontId="37" fillId="0" borderId="0" xfId="0" applyFont="1"/>
    <xf numFmtId="0" fontId="39" fillId="0" borderId="1" xfId="2" applyFont="1" applyFill="1" applyBorder="1" applyAlignment="1">
      <alignment horizontal="center" vertical="center" wrapText="1"/>
    </xf>
    <xf numFmtId="2" fontId="39" fillId="0" borderId="1" xfId="2" applyNumberFormat="1" applyFont="1" applyFill="1" applyBorder="1" applyAlignment="1">
      <alignment horizontal="center" vertical="center" wrapText="1"/>
    </xf>
    <xf numFmtId="3" fontId="39" fillId="0" borderId="1" xfId="2" quotePrefix="1" applyNumberFormat="1" applyFont="1" applyFill="1" applyBorder="1" applyAlignment="1">
      <alignment horizontal="center" vertical="center" wrapText="1"/>
    </xf>
    <xf numFmtId="3" fontId="39" fillId="0" borderId="1" xfId="2" quotePrefix="1" applyNumberFormat="1" applyFont="1" applyFill="1" applyBorder="1" applyAlignment="1">
      <alignment horizontal="center" vertical="center"/>
    </xf>
    <xf numFmtId="3" fontId="34" fillId="0" borderId="1" xfId="2" quotePrefix="1" applyNumberFormat="1" applyFont="1" applyFill="1" applyBorder="1" applyAlignment="1">
      <alignment horizontal="center" vertical="center" wrapText="1"/>
    </xf>
    <xf numFmtId="4" fontId="40" fillId="0" borderId="1" xfId="2" applyNumberFormat="1" applyFont="1" applyFill="1" applyBorder="1" applyAlignment="1">
      <alignment horizontal="right" vertical="center" wrapText="1"/>
    </xf>
    <xf numFmtId="3" fontId="34" fillId="0" borderId="1" xfId="2" quotePrefix="1" applyNumberFormat="1" applyFont="1" applyFill="1" applyBorder="1" applyAlignment="1">
      <alignment horizontal="center" vertical="center"/>
    </xf>
    <xf numFmtId="0" fontId="40" fillId="0" borderId="1" xfId="2" applyFont="1" applyFill="1" applyBorder="1" applyAlignment="1">
      <alignment horizontal="justify" vertical="center" wrapText="1"/>
    </xf>
    <xf numFmtId="4" fontId="39" fillId="0" borderId="1" xfId="2" applyNumberFormat="1" applyFont="1" applyFill="1" applyBorder="1" applyAlignment="1">
      <alignment vertical="center"/>
    </xf>
    <xf numFmtId="4" fontId="39" fillId="0" borderId="1" xfId="2" applyNumberFormat="1" applyFont="1" applyFill="1" applyBorder="1" applyAlignment="1">
      <alignment horizontal="center" vertical="center" wrapText="1"/>
    </xf>
    <xf numFmtId="167" fontId="39" fillId="0" borderId="1" xfId="2" applyNumberFormat="1" applyFont="1" applyFill="1" applyBorder="1" applyAlignment="1">
      <alignment vertical="center" wrapText="1"/>
    </xf>
    <xf numFmtId="4" fontId="39" fillId="0" borderId="1" xfId="2" applyNumberFormat="1" applyFont="1" applyFill="1" applyBorder="1" applyAlignment="1">
      <alignment vertical="center" wrapText="1"/>
    </xf>
    <xf numFmtId="0" fontId="40" fillId="0" borderId="1" xfId="2" applyFont="1" applyFill="1" applyBorder="1" applyAlignment="1">
      <alignment horizontal="center" vertical="center" wrapText="1"/>
    </xf>
    <xf numFmtId="0" fontId="40" fillId="0" borderId="1" xfId="2" applyFont="1" applyFill="1" applyBorder="1" applyAlignment="1">
      <alignment horizontal="right" vertical="center" wrapText="1"/>
    </xf>
    <xf numFmtId="0" fontId="39" fillId="0" borderId="1" xfId="1" quotePrefix="1" applyFont="1" applyFill="1" applyBorder="1" applyAlignment="1">
      <alignment horizontal="center" vertical="center"/>
    </xf>
    <xf numFmtId="0" fontId="39" fillId="0" borderId="1" xfId="1" applyFont="1" applyFill="1" applyBorder="1" applyAlignment="1">
      <alignment horizontal="justify" vertical="center" wrapText="1"/>
    </xf>
    <xf numFmtId="0" fontId="39" fillId="0" borderId="1" xfId="1" applyFont="1" applyFill="1" applyBorder="1" applyAlignment="1">
      <alignment horizontal="right" vertical="center" wrapText="1"/>
    </xf>
    <xf numFmtId="165" fontId="32" fillId="0" borderId="1" xfId="1" applyNumberFormat="1" applyFont="1" applyFill="1" applyBorder="1" applyAlignment="1">
      <alignment horizontal="center" vertical="center" wrapText="1"/>
    </xf>
    <xf numFmtId="165" fontId="32" fillId="0" borderId="1" xfId="1" applyNumberFormat="1" applyFont="1" applyFill="1" applyBorder="1" applyAlignment="1">
      <alignment horizontal="center" vertical="center"/>
    </xf>
    <xf numFmtId="4" fontId="32" fillId="0" borderId="1" xfId="2" applyNumberFormat="1" applyFont="1" applyFill="1" applyBorder="1" applyAlignment="1">
      <alignment vertical="center" wrapText="1"/>
    </xf>
    <xf numFmtId="0" fontId="39" fillId="0" borderId="1" xfId="1" applyFont="1" applyFill="1" applyBorder="1" applyAlignment="1">
      <alignment horizontal="left" vertical="center" wrapText="1"/>
    </xf>
    <xf numFmtId="0" fontId="39" fillId="0" borderId="1" xfId="1" applyFont="1" applyFill="1" applyBorder="1" applyAlignment="1">
      <alignment horizontal="center" vertical="center" wrapText="1"/>
    </xf>
    <xf numFmtId="0" fontId="39" fillId="0" borderId="1" xfId="1" applyFont="1" applyFill="1" applyBorder="1" applyAlignment="1">
      <alignment vertical="center" wrapText="1"/>
    </xf>
    <xf numFmtId="0" fontId="31" fillId="0" borderId="1" xfId="2" applyFont="1" applyFill="1" applyBorder="1" applyAlignment="1">
      <alignment horizontal="center" vertical="center" wrapText="1"/>
    </xf>
    <xf numFmtId="0" fontId="41" fillId="0" borderId="1" xfId="2" applyFont="1" applyFill="1" applyBorder="1" applyAlignment="1">
      <alignment vertical="center" wrapText="1"/>
    </xf>
    <xf numFmtId="4" fontId="41" fillId="0" borderId="1" xfId="2" applyNumberFormat="1" applyFont="1" applyFill="1" applyBorder="1" applyAlignment="1">
      <alignment horizontal="right" vertical="center" wrapText="1"/>
    </xf>
    <xf numFmtId="4" fontId="31" fillId="0" borderId="1" xfId="2" applyNumberFormat="1" applyFont="1" applyFill="1" applyBorder="1" applyAlignment="1">
      <alignment vertical="center"/>
    </xf>
    <xf numFmtId="4" fontId="31" fillId="0" borderId="1" xfId="2" applyNumberFormat="1" applyFont="1" applyFill="1" applyBorder="1" applyAlignment="1">
      <alignment horizontal="center" vertical="center" wrapText="1"/>
    </xf>
    <xf numFmtId="4" fontId="31" fillId="0" borderId="1" xfId="2" applyNumberFormat="1" applyFont="1" applyFill="1" applyBorder="1" applyAlignment="1">
      <alignment vertical="center" wrapText="1"/>
    </xf>
    <xf numFmtId="0" fontId="40" fillId="0" borderId="1" xfId="2" quotePrefix="1" applyFont="1" applyFill="1" applyBorder="1" applyAlignment="1">
      <alignment horizontal="center" vertical="center" wrapText="1"/>
    </xf>
    <xf numFmtId="4" fontId="34" fillId="0" borderId="1" xfId="2" applyNumberFormat="1" applyFont="1" applyFill="1" applyBorder="1" applyAlignment="1">
      <alignment vertical="center"/>
    </xf>
    <xf numFmtId="4" fontId="34" fillId="0" borderId="1" xfId="2" applyNumberFormat="1" applyFont="1" applyFill="1" applyBorder="1" applyAlignment="1">
      <alignment horizontal="center" vertical="center" wrapText="1"/>
    </xf>
    <xf numFmtId="0" fontId="34" fillId="0" borderId="1" xfId="5" applyFont="1" applyFill="1" applyBorder="1" applyAlignment="1">
      <alignment vertical="center" wrapText="1"/>
    </xf>
    <xf numFmtId="4" fontId="34" fillId="0" borderId="1" xfId="2" applyNumberFormat="1" applyFont="1" applyFill="1" applyBorder="1" applyAlignment="1">
      <alignment vertical="center" wrapText="1"/>
    </xf>
    <xf numFmtId="0" fontId="39" fillId="0" borderId="1" xfId="2" quotePrefix="1" applyFont="1" applyFill="1" applyBorder="1" applyAlignment="1">
      <alignment horizontal="center" vertical="center" wrapText="1"/>
    </xf>
    <xf numFmtId="0" fontId="39" fillId="0" borderId="1" xfId="2" applyFont="1" applyFill="1" applyBorder="1" applyAlignment="1">
      <alignment horizontal="justify" vertical="center" wrapText="1"/>
    </xf>
    <xf numFmtId="4" fontId="39" fillId="0" borderId="1" xfId="2" applyNumberFormat="1" applyFont="1" applyFill="1" applyBorder="1" applyAlignment="1">
      <alignment horizontal="right" vertical="center" wrapText="1"/>
    </xf>
    <xf numFmtId="165" fontId="39" fillId="0" borderId="1" xfId="1" applyNumberFormat="1" applyFont="1" applyFill="1" applyBorder="1" applyAlignment="1">
      <alignment vertical="center" wrapText="1"/>
    </xf>
    <xf numFmtId="165" fontId="39" fillId="0" borderId="1" xfId="1" applyNumberFormat="1" applyFont="1" applyFill="1" applyBorder="1" applyAlignment="1">
      <alignment horizontal="center" vertical="center" wrapText="1"/>
    </xf>
    <xf numFmtId="164" fontId="39" fillId="0" borderId="1" xfId="1" applyNumberFormat="1" applyFont="1" applyFill="1" applyBorder="1" applyAlignment="1">
      <alignment vertical="center" wrapText="1"/>
    </xf>
    <xf numFmtId="0" fontId="39" fillId="0" borderId="1" xfId="3" applyFont="1" applyFill="1" applyBorder="1" applyAlignment="1">
      <alignment vertical="center" wrapText="1"/>
    </xf>
    <xf numFmtId="0" fontId="39" fillId="0" borderId="1" xfId="5" applyFont="1" applyFill="1" applyBorder="1" applyAlignment="1">
      <alignment vertical="center" wrapText="1"/>
    </xf>
    <xf numFmtId="4" fontId="39" fillId="0" borderId="1" xfId="12" applyNumberFormat="1" applyFont="1" applyFill="1" applyBorder="1" applyAlignment="1">
      <alignment horizontal="right" vertical="center" wrapText="1"/>
    </xf>
    <xf numFmtId="167" fontId="39" fillId="0" borderId="1" xfId="13" applyNumberFormat="1" applyFont="1" applyFill="1" applyBorder="1" applyAlignment="1">
      <alignment vertical="center" wrapText="1"/>
    </xf>
    <xf numFmtId="0" fontId="39" fillId="0" borderId="1" xfId="12" applyFont="1" applyFill="1" applyBorder="1" applyAlignment="1">
      <alignment horizontal="justify" vertical="center" wrapText="1"/>
    </xf>
    <xf numFmtId="4" fontId="39" fillId="0" borderId="1" xfId="1" applyNumberFormat="1" applyFont="1" applyFill="1" applyBorder="1" applyAlignment="1">
      <alignment horizontal="right" vertical="center" wrapText="1"/>
    </xf>
    <xf numFmtId="0" fontId="34" fillId="0" borderId="1" xfId="2" applyFont="1" applyFill="1" applyBorder="1" applyAlignment="1">
      <alignment horizontal="center" vertical="center" wrapText="1"/>
    </xf>
    <xf numFmtId="0" fontId="39" fillId="0" borderId="1" xfId="5" applyFont="1" applyFill="1" applyBorder="1" applyAlignment="1">
      <alignment horizontal="justify" vertical="center" wrapText="1"/>
    </xf>
    <xf numFmtId="165" fontId="39" fillId="0" borderId="1" xfId="1" applyNumberFormat="1" applyFont="1" applyFill="1" applyBorder="1" applyAlignment="1">
      <alignment horizontal="center" vertical="center"/>
    </xf>
    <xf numFmtId="3" fontId="39" fillId="0" borderId="1" xfId="1" applyNumberFormat="1" applyFont="1" applyFill="1" applyBorder="1" applyAlignment="1">
      <alignment horizontal="left" vertical="center" wrapText="1"/>
    </xf>
    <xf numFmtId="0" fontId="40" fillId="0" borderId="1" xfId="5" applyFont="1" applyFill="1" applyBorder="1" applyAlignment="1">
      <alignment vertical="center" wrapText="1"/>
    </xf>
    <xf numFmtId="0" fontId="40" fillId="0" borderId="1" xfId="5" applyFont="1" applyFill="1" applyBorder="1" applyAlignment="1">
      <alignment horizontal="justify" vertical="center" wrapText="1"/>
    </xf>
    <xf numFmtId="4" fontId="34" fillId="0" borderId="1" xfId="1" applyNumberFormat="1" applyFont="1" applyFill="1" applyBorder="1" applyAlignment="1">
      <alignment horizontal="right" vertical="center"/>
    </xf>
    <xf numFmtId="165" fontId="34" fillId="0" borderId="1" xfId="1" applyNumberFormat="1" applyFont="1" applyFill="1" applyBorder="1" applyAlignment="1">
      <alignment vertical="center"/>
    </xf>
    <xf numFmtId="165" fontId="34" fillId="0" borderId="1" xfId="1" applyNumberFormat="1" applyFont="1" applyFill="1" applyBorder="1" applyAlignment="1">
      <alignment horizontal="center" vertical="center"/>
    </xf>
    <xf numFmtId="3" fontId="34" fillId="0" borderId="1" xfId="1" applyNumberFormat="1" applyFont="1" applyFill="1" applyBorder="1" applyAlignment="1">
      <alignment horizontal="left" vertical="center" wrapText="1"/>
    </xf>
    <xf numFmtId="4" fontId="39" fillId="0" borderId="1" xfId="1" applyNumberFormat="1" applyFont="1" applyFill="1" applyBorder="1" applyAlignment="1">
      <alignment horizontal="right" vertical="center"/>
    </xf>
    <xf numFmtId="4" fontId="40" fillId="0" borderId="1" xfId="2" applyNumberFormat="1" applyFont="1" applyFill="1" applyBorder="1" applyAlignment="1">
      <alignment vertical="center"/>
    </xf>
    <xf numFmtId="4" fontId="40" fillId="0" borderId="1" xfId="2" applyNumberFormat="1" applyFont="1" applyFill="1" applyBorder="1" applyAlignment="1">
      <alignment horizontal="center" vertical="center" wrapText="1"/>
    </xf>
    <xf numFmtId="0" fontId="40" fillId="0" borderId="1" xfId="9" applyFont="1" applyFill="1" applyBorder="1" applyAlignment="1">
      <alignment vertical="center" wrapText="1"/>
    </xf>
    <xf numFmtId="4" fontId="40" fillId="0" borderId="1" xfId="2" applyNumberFormat="1" applyFont="1" applyFill="1" applyBorder="1" applyAlignment="1">
      <alignment vertical="center" wrapText="1"/>
    </xf>
    <xf numFmtId="2" fontId="39" fillId="0" borderId="1" xfId="10" applyNumberFormat="1" applyFont="1" applyFill="1" applyBorder="1" applyAlignment="1">
      <alignment horizontal="right" vertical="center" wrapText="1"/>
    </xf>
    <xf numFmtId="4" fontId="41" fillId="0" borderId="1" xfId="2" applyNumberFormat="1" applyFont="1" applyFill="1" applyBorder="1" applyAlignment="1">
      <alignment vertical="center" wrapText="1"/>
    </xf>
    <xf numFmtId="165" fontId="31" fillId="0" borderId="1" xfId="16" applyNumberFormat="1" applyFont="1" applyFill="1" applyBorder="1" applyAlignment="1">
      <alignment vertical="center"/>
    </xf>
    <xf numFmtId="165" fontId="31" fillId="0" borderId="1" xfId="16" applyNumberFormat="1" applyFont="1" applyFill="1" applyBorder="1" applyAlignment="1">
      <alignment horizontal="center" vertical="center" wrapText="1"/>
    </xf>
    <xf numFmtId="164" fontId="31" fillId="0" borderId="1" xfId="16" applyNumberFormat="1" applyFont="1" applyFill="1" applyBorder="1" applyAlignment="1">
      <alignment vertical="center" wrapText="1"/>
    </xf>
    <xf numFmtId="0" fontId="31" fillId="0" borderId="1" xfId="16" applyFont="1" applyFill="1" applyBorder="1" applyAlignment="1">
      <alignment vertical="center"/>
    </xf>
    <xf numFmtId="0" fontId="31" fillId="0" borderId="1" xfId="16" applyFont="1" applyFill="1" applyBorder="1" applyAlignment="1">
      <alignment vertical="center" wrapText="1"/>
    </xf>
    <xf numFmtId="0" fontId="32" fillId="0" borderId="5" xfId="2" quotePrefix="1" applyFont="1" applyFill="1" applyBorder="1" applyAlignment="1">
      <alignment horizontal="center" vertical="center" wrapText="1"/>
    </xf>
    <xf numFmtId="4" fontId="32" fillId="0" borderId="5" xfId="2" applyNumberFormat="1" applyFont="1" applyFill="1" applyBorder="1" applyAlignment="1">
      <alignment vertical="center" wrapText="1"/>
    </xf>
    <xf numFmtId="4" fontId="32" fillId="0" borderId="5" xfId="2" applyNumberFormat="1" applyFont="1" applyFill="1" applyBorder="1" applyAlignment="1">
      <alignment horizontal="center" vertical="center" wrapText="1"/>
    </xf>
    <xf numFmtId="4" fontId="33" fillId="0" borderId="5" xfId="2" applyNumberFormat="1" applyFont="1" applyFill="1" applyBorder="1" applyAlignment="1">
      <alignment vertical="center" wrapText="1"/>
    </xf>
    <xf numFmtId="0" fontId="32" fillId="0" borderId="6" xfId="2" quotePrefix="1" applyFont="1" applyFill="1" applyBorder="1" applyAlignment="1">
      <alignment horizontal="center" vertical="center" wrapText="1"/>
    </xf>
    <xf numFmtId="4" fontId="32" fillId="0" borderId="6" xfId="2" applyNumberFormat="1" applyFont="1" applyFill="1" applyBorder="1" applyAlignment="1">
      <alignment vertical="center" wrapText="1"/>
    </xf>
    <xf numFmtId="4" fontId="32" fillId="0" borderId="6" xfId="2" applyNumberFormat="1" applyFont="1" applyFill="1" applyBorder="1" applyAlignment="1">
      <alignment horizontal="center" vertical="center" wrapText="1"/>
    </xf>
    <xf numFmtId="0" fontId="32" fillId="0" borderId="8" xfId="2" quotePrefix="1" applyFont="1" applyFill="1" applyBorder="1" applyAlignment="1">
      <alignment horizontal="center" vertical="center" wrapText="1"/>
    </xf>
    <xf numFmtId="4" fontId="32" fillId="0" borderId="8" xfId="2" applyNumberFormat="1" applyFont="1" applyFill="1" applyBorder="1" applyAlignment="1">
      <alignment vertical="center" wrapText="1"/>
    </xf>
    <xf numFmtId="4" fontId="32" fillId="0" borderId="8" xfId="2" applyNumberFormat="1" applyFont="1" applyFill="1" applyBorder="1" applyAlignment="1">
      <alignment horizontal="center" vertical="center" wrapText="1"/>
    </xf>
    <xf numFmtId="2" fontId="41" fillId="0" borderId="1" xfId="2" applyNumberFormat="1" applyFont="1" applyFill="1" applyBorder="1" applyAlignment="1">
      <alignment vertical="center" wrapText="1"/>
    </xf>
    <xf numFmtId="0" fontId="39" fillId="0" borderId="0" xfId="1" applyFont="1" applyFill="1" applyAlignment="1">
      <alignment horizontal="center" vertical="center" wrapText="1"/>
    </xf>
    <xf numFmtId="0" fontId="39" fillId="0" borderId="0" xfId="1" applyFont="1" applyFill="1" applyAlignment="1">
      <alignment horizontal="center" vertical="center"/>
    </xf>
    <xf numFmtId="2" fontId="39" fillId="0" borderId="1" xfId="2" quotePrefix="1" applyNumberFormat="1" applyFont="1" applyFill="1" applyBorder="1" applyAlignment="1">
      <alignment horizontal="center" vertical="center" wrapText="1"/>
    </xf>
    <xf numFmtId="0" fontId="34" fillId="0" borderId="0" xfId="1" applyFont="1" applyFill="1" applyAlignment="1">
      <alignment horizontal="center" vertical="center" wrapText="1"/>
    </xf>
    <xf numFmtId="0" fontId="34" fillId="0" borderId="0" xfId="1" applyFont="1" applyFill="1" applyAlignment="1">
      <alignment horizontal="center" vertical="center"/>
    </xf>
    <xf numFmtId="2" fontId="39" fillId="0" borderId="1" xfId="1" applyNumberFormat="1" applyFont="1" applyFill="1" applyBorder="1" applyAlignment="1">
      <alignment horizontal="right" vertical="center"/>
    </xf>
    <xf numFmtId="164" fontId="39" fillId="0" borderId="1" xfId="1" applyNumberFormat="1" applyFont="1" applyFill="1" applyBorder="1" applyAlignment="1">
      <alignment horizontal="center" vertical="center"/>
    </xf>
    <xf numFmtId="0" fontId="32" fillId="0" borderId="1" xfId="2" applyFont="1" applyFill="1" applyBorder="1" applyAlignment="1">
      <alignment horizontal="justify" vertical="center" wrapText="1"/>
    </xf>
    <xf numFmtId="0" fontId="32" fillId="0" borderId="1" xfId="2" applyFont="1" applyFill="1" applyBorder="1" applyAlignment="1">
      <alignment horizontal="right" vertical="center" wrapText="1"/>
    </xf>
    <xf numFmtId="4" fontId="32" fillId="0" borderId="1" xfId="2" applyNumberFormat="1" applyFont="1" applyFill="1" applyBorder="1" applyAlignment="1">
      <alignment horizontal="right" vertical="center" wrapText="1"/>
    </xf>
    <xf numFmtId="165" fontId="32" fillId="0" borderId="1" xfId="1" applyNumberFormat="1" applyFont="1" applyFill="1" applyBorder="1" applyAlignment="1">
      <alignment vertical="center"/>
    </xf>
    <xf numFmtId="0" fontId="32" fillId="0" borderId="1" xfId="4" applyFont="1" applyFill="1" applyBorder="1" applyAlignment="1">
      <alignment horizontal="center" vertical="center" wrapText="1"/>
    </xf>
    <xf numFmtId="0" fontId="39" fillId="0" borderId="0" xfId="1" applyFont="1" applyFill="1" applyAlignment="1">
      <alignment horizontal="left" vertical="center"/>
    </xf>
    <xf numFmtId="168" fontId="39" fillId="0" borderId="1" xfId="2" applyNumberFormat="1" applyFont="1" applyFill="1" applyBorder="1" applyAlignment="1">
      <alignment vertical="center" wrapText="1"/>
    </xf>
    <xf numFmtId="4" fontId="39" fillId="0" borderId="0" xfId="1" applyNumberFormat="1" applyFont="1" applyFill="1" applyAlignment="1">
      <alignment horizontal="center" vertical="center" wrapText="1"/>
    </xf>
    <xf numFmtId="0" fontId="39" fillId="0" borderId="1" xfId="2" applyFont="1" applyFill="1" applyBorder="1" applyAlignment="1">
      <alignment horizontal="right" vertical="center" wrapText="1"/>
    </xf>
    <xf numFmtId="0" fontId="39" fillId="0" borderId="1" xfId="4" applyFont="1" applyFill="1" applyBorder="1" applyAlignment="1">
      <alignment horizontal="center" vertical="center" wrapText="1"/>
    </xf>
    <xf numFmtId="0" fontId="39" fillId="0" borderId="0" xfId="1" applyFont="1" applyFill="1" applyAlignment="1">
      <alignment horizontal="left" vertical="center" wrapText="1"/>
    </xf>
    <xf numFmtId="4" fontId="39" fillId="0" borderId="0" xfId="1" applyNumberFormat="1" applyFont="1" applyFill="1" applyAlignment="1">
      <alignment horizontal="left" vertical="center" wrapText="1"/>
    </xf>
    <xf numFmtId="1" fontId="39" fillId="0" borderId="1" xfId="6" applyNumberFormat="1" applyFont="1" applyFill="1" applyBorder="1" applyAlignment="1">
      <alignment horizontal="justify" vertical="center" wrapText="1"/>
    </xf>
    <xf numFmtId="1" fontId="39" fillId="0" borderId="1" xfId="6" applyNumberFormat="1" applyFont="1" applyFill="1" applyBorder="1" applyAlignment="1">
      <alignment horizontal="right" vertical="center" wrapText="1"/>
    </xf>
    <xf numFmtId="4" fontId="39" fillId="0" borderId="1" xfId="7" applyNumberFormat="1" applyFont="1" applyFill="1" applyBorder="1" applyAlignment="1">
      <alignment horizontal="right" vertical="center" wrapText="1"/>
    </xf>
    <xf numFmtId="164" fontId="39" fillId="0" borderId="1" xfId="1" applyNumberFormat="1" applyFont="1" applyFill="1" applyBorder="1" applyAlignment="1">
      <alignment vertical="center"/>
    </xf>
    <xf numFmtId="4" fontId="39" fillId="0" borderId="1" xfId="8" applyNumberFormat="1" applyFont="1" applyFill="1" applyBorder="1" applyAlignment="1">
      <alignment horizontal="right" vertical="center" wrapText="1"/>
    </xf>
    <xf numFmtId="0" fontId="39" fillId="0" borderId="1" xfId="9" applyFont="1" applyFill="1" applyBorder="1" applyAlignment="1">
      <alignment horizontal="justify" vertical="center" wrapText="1"/>
    </xf>
    <xf numFmtId="0" fontId="39" fillId="0" borderId="1" xfId="9" applyFont="1" applyFill="1" applyBorder="1" applyAlignment="1">
      <alignment horizontal="right" vertical="center" wrapText="1"/>
    </xf>
    <xf numFmtId="4" fontId="39" fillId="0" borderId="1" xfId="10" applyNumberFormat="1" applyFont="1" applyFill="1" applyBorder="1" applyAlignment="1">
      <alignment horizontal="right" vertical="center" wrapText="1"/>
    </xf>
    <xf numFmtId="0" fontId="39" fillId="0" borderId="1" xfId="11" applyFont="1" applyFill="1" applyBorder="1" applyAlignment="1">
      <alignment horizontal="center" vertical="center" wrapText="1"/>
    </xf>
    <xf numFmtId="0" fontId="39" fillId="0" borderId="1" xfId="11" applyFont="1" applyFill="1" applyBorder="1" applyAlignment="1">
      <alignment horizontal="center" vertical="center"/>
    </xf>
    <xf numFmtId="4" fontId="39" fillId="0" borderId="1" xfId="5" applyNumberFormat="1" applyFont="1" applyFill="1" applyBorder="1" applyAlignment="1">
      <alignment horizontal="right" vertical="center"/>
    </xf>
    <xf numFmtId="3" fontId="39" fillId="0" borderId="1" xfId="1" applyNumberFormat="1" applyFont="1" applyFill="1" applyBorder="1" applyAlignment="1">
      <alignment vertical="center" wrapText="1"/>
    </xf>
    <xf numFmtId="0" fontId="39" fillId="0" borderId="1" xfId="5" applyFont="1" applyFill="1" applyBorder="1" applyAlignment="1">
      <alignment horizontal="right" vertical="center" wrapText="1"/>
    </xf>
    <xf numFmtId="165" fontId="39" fillId="0" borderId="1" xfId="1" applyNumberFormat="1" applyFont="1" applyFill="1" applyBorder="1" applyAlignment="1">
      <alignment vertical="center"/>
    </xf>
    <xf numFmtId="4" fontId="39" fillId="0" borderId="1" xfId="11" applyNumberFormat="1" applyFont="1" applyFill="1" applyBorder="1" applyAlignment="1">
      <alignment horizontal="right" vertical="center"/>
    </xf>
    <xf numFmtId="165" fontId="39" fillId="0" borderId="1" xfId="1" applyNumberFormat="1" applyFont="1" applyFill="1" applyBorder="1" applyAlignment="1">
      <alignment horizontal="left" vertical="center"/>
    </xf>
    <xf numFmtId="164" fontId="39" fillId="0" borderId="1" xfId="1" applyNumberFormat="1" applyFont="1" applyFill="1" applyBorder="1" applyAlignment="1">
      <alignment horizontal="left" vertical="center"/>
    </xf>
    <xf numFmtId="4" fontId="32" fillId="0" borderId="1" xfId="2" applyNumberFormat="1" applyFont="1" applyFill="1" applyBorder="1" applyAlignment="1">
      <alignment horizontal="center" vertical="center" wrapText="1"/>
    </xf>
    <xf numFmtId="4" fontId="32" fillId="0" borderId="1" xfId="1" applyNumberFormat="1" applyFont="1" applyFill="1" applyBorder="1" applyAlignment="1">
      <alignment horizontal="right" vertical="center"/>
    </xf>
    <xf numFmtId="3" fontId="32" fillId="0" borderId="1" xfId="1" applyNumberFormat="1" applyFont="1" applyFill="1" applyBorder="1" applyAlignment="1">
      <alignment horizontal="left" vertical="center" wrapText="1"/>
    </xf>
    <xf numFmtId="164" fontId="32" fillId="0" borderId="1" xfId="1" applyNumberFormat="1" applyFont="1" applyFill="1" applyBorder="1" applyAlignment="1">
      <alignment horizontal="left" vertical="center"/>
    </xf>
    <xf numFmtId="0" fontId="39" fillId="0" borderId="4" xfId="0" applyFont="1" applyFill="1" applyBorder="1" applyAlignment="1">
      <alignment horizontal="center" vertical="center" wrapText="1"/>
    </xf>
    <xf numFmtId="0" fontId="39" fillId="0" borderId="1" xfId="1" applyFont="1" applyFill="1" applyBorder="1" applyAlignment="1">
      <alignment horizontal="center" vertical="center"/>
    </xf>
    <xf numFmtId="164" fontId="39" fillId="0" borderId="1" xfId="1" applyNumberFormat="1" applyFont="1" applyFill="1" applyBorder="1" applyAlignment="1">
      <alignment horizontal="center" vertical="center" wrapText="1"/>
    </xf>
    <xf numFmtId="0" fontId="39" fillId="0" borderId="1" xfId="1" applyFont="1" applyFill="1" applyBorder="1" applyAlignment="1">
      <alignment horizontal="right" vertical="center"/>
    </xf>
    <xf numFmtId="0" fontId="32" fillId="0" borderId="0" xfId="1" applyFont="1" applyFill="1" applyAlignment="1">
      <alignment horizontal="center" vertical="center"/>
    </xf>
    <xf numFmtId="0" fontId="32" fillId="0" borderId="0" xfId="1" applyFont="1" applyFill="1" applyAlignment="1">
      <alignment horizontal="center" vertical="center" wrapText="1"/>
    </xf>
    <xf numFmtId="0" fontId="39" fillId="0" borderId="1" xfId="2" applyFont="1" applyFill="1" applyBorder="1" applyAlignment="1">
      <alignment vertical="center" wrapText="1"/>
    </xf>
    <xf numFmtId="0" fontId="39" fillId="0" borderId="1" xfId="12" applyFont="1" applyFill="1" applyBorder="1" applyAlignment="1">
      <alignment horizontal="left" vertical="center" wrapText="1"/>
    </xf>
    <xf numFmtId="165" fontId="39" fillId="0" borderId="1" xfId="11" applyNumberFormat="1" applyFont="1" applyFill="1" applyBorder="1" applyAlignment="1">
      <alignment horizontal="justify" vertical="center" wrapText="1"/>
    </xf>
    <xf numFmtId="167" fontId="39" fillId="0" borderId="1" xfId="13" applyNumberFormat="1" applyFont="1" applyFill="1" applyBorder="1" applyAlignment="1">
      <alignment vertical="center"/>
    </xf>
    <xf numFmtId="0" fontId="39" fillId="0" borderId="1" xfId="12" applyFont="1" applyFill="1" applyBorder="1" applyAlignment="1">
      <alignment vertical="center" wrapText="1"/>
    </xf>
    <xf numFmtId="164" fontId="39" fillId="0" borderId="1" xfId="1" applyNumberFormat="1" applyFont="1" applyFill="1" applyBorder="1" applyAlignment="1">
      <alignment horizontal="left" vertical="center" wrapText="1"/>
    </xf>
    <xf numFmtId="4" fontId="40" fillId="0" borderId="1" xfId="2" applyNumberFormat="1" applyFont="1" applyFill="1" applyBorder="1" applyAlignment="1">
      <alignment horizontal="justify" vertical="center" wrapText="1"/>
    </xf>
    <xf numFmtId="0" fontId="39" fillId="0" borderId="1" xfId="0" applyFont="1" applyFill="1" applyBorder="1" applyAlignment="1">
      <alignment horizontal="justify" wrapText="1"/>
    </xf>
    <xf numFmtId="0" fontId="32" fillId="0" borderId="1" xfId="2" applyFont="1" applyFill="1" applyBorder="1" applyAlignment="1">
      <alignment vertical="center" wrapText="1"/>
    </xf>
    <xf numFmtId="4" fontId="32" fillId="0" borderId="1" xfId="1" applyNumberFormat="1" applyFont="1" applyFill="1" applyBorder="1" applyAlignment="1">
      <alignment horizontal="right" vertical="center" wrapText="1"/>
    </xf>
    <xf numFmtId="165" fontId="32" fillId="0" borderId="1" xfId="1" applyNumberFormat="1" applyFont="1" applyFill="1" applyBorder="1" applyAlignment="1">
      <alignment horizontal="left" vertical="center" wrapText="1"/>
    </xf>
    <xf numFmtId="165" fontId="32" fillId="0" borderId="1" xfId="1" applyNumberFormat="1" applyFont="1" applyFill="1" applyBorder="1" applyAlignment="1">
      <alignment vertical="center" wrapText="1"/>
    </xf>
    <xf numFmtId="164" fontId="32" fillId="0" borderId="1" xfId="1" applyNumberFormat="1" applyFont="1" applyFill="1" applyBorder="1" applyAlignment="1">
      <alignment vertical="center" wrapText="1"/>
    </xf>
    <xf numFmtId="0" fontId="32" fillId="0" borderId="1" xfId="1" applyFont="1" applyFill="1" applyBorder="1" applyAlignment="1">
      <alignment vertical="center" wrapText="1"/>
    </xf>
    <xf numFmtId="0" fontId="32" fillId="0" borderId="0" xfId="1" applyFont="1" applyFill="1" applyAlignment="1">
      <alignment horizontal="left" vertical="center"/>
    </xf>
    <xf numFmtId="164" fontId="32" fillId="0" borderId="1" xfId="1" applyNumberFormat="1" applyFont="1" applyFill="1" applyBorder="1" applyAlignment="1">
      <alignment horizontal="left" vertical="center" wrapText="1"/>
    </xf>
    <xf numFmtId="4" fontId="39" fillId="0" borderId="1" xfId="14" applyNumberFormat="1" applyFont="1" applyFill="1" applyBorder="1" applyAlignment="1">
      <alignment horizontal="right" vertical="center" wrapText="1"/>
    </xf>
    <xf numFmtId="2" fontId="39" fillId="0" borderId="0" xfId="1" applyNumberFormat="1" applyFont="1" applyFill="1" applyAlignment="1">
      <alignment horizontal="left" vertical="center"/>
    </xf>
    <xf numFmtId="0" fontId="39" fillId="0" borderId="1" xfId="3" applyFont="1" applyFill="1" applyBorder="1" applyAlignment="1">
      <alignment horizontal="left" vertical="center" wrapText="1"/>
    </xf>
    <xf numFmtId="0" fontId="42" fillId="0" borderId="0" xfId="1" applyFont="1" applyFill="1" applyAlignment="1">
      <alignment horizontal="center" vertical="center"/>
    </xf>
    <xf numFmtId="0" fontId="42" fillId="0" borderId="0" xfId="1" applyFont="1" applyFill="1" applyAlignment="1">
      <alignment horizontal="left" vertical="center"/>
    </xf>
    <xf numFmtId="2" fontId="42" fillId="0" borderId="0" xfId="1" applyNumberFormat="1" applyFont="1" applyFill="1" applyAlignment="1">
      <alignment horizontal="left" vertical="center"/>
    </xf>
    <xf numFmtId="0" fontId="39" fillId="0" borderId="1" xfId="1" applyFont="1" applyFill="1" applyBorder="1" applyAlignment="1">
      <alignment vertical="center"/>
    </xf>
    <xf numFmtId="0" fontId="39" fillId="0" borderId="1" xfId="1" applyFont="1" applyFill="1" applyBorder="1" applyAlignment="1">
      <alignment horizontal="left" vertical="center"/>
    </xf>
    <xf numFmtId="0" fontId="39" fillId="0" borderId="1" xfId="11" applyFont="1" applyFill="1" applyBorder="1" applyAlignment="1">
      <alignment vertical="center" wrapText="1"/>
    </xf>
    <xf numFmtId="165" fontId="39" fillId="0" borderId="1" xfId="13" applyNumberFormat="1" applyFont="1" applyFill="1" applyBorder="1" applyAlignment="1">
      <alignment vertical="center" wrapText="1"/>
    </xf>
    <xf numFmtId="0" fontId="39" fillId="0" borderId="1" xfId="1" applyFont="1" applyFill="1" applyBorder="1" applyAlignment="1">
      <alignment horizontal="justify" vertical="center"/>
    </xf>
    <xf numFmtId="0" fontId="39" fillId="0" borderId="1" xfId="10" applyFont="1" applyFill="1" applyBorder="1" applyAlignment="1">
      <alignment horizontal="justify" vertical="center" wrapText="1"/>
    </xf>
    <xf numFmtId="2" fontId="39" fillId="0" borderId="1" xfId="14" applyNumberFormat="1" applyFont="1" applyFill="1" applyBorder="1" applyAlignment="1">
      <alignment vertical="center" wrapText="1"/>
    </xf>
    <xf numFmtId="0" fontId="39" fillId="0" borderId="1" xfId="9" applyFont="1" applyFill="1" applyBorder="1" applyAlignment="1">
      <alignment vertical="center" wrapText="1"/>
    </xf>
    <xf numFmtId="2" fontId="39" fillId="0" borderId="1" xfId="5" applyNumberFormat="1" applyFont="1" applyFill="1" applyBorder="1" applyAlignment="1">
      <alignment vertical="center" wrapText="1"/>
    </xf>
    <xf numFmtId="2" fontId="31" fillId="0" borderId="1" xfId="2" applyNumberFormat="1" applyFont="1" applyFill="1" applyBorder="1" applyAlignment="1">
      <alignment vertical="center" wrapText="1"/>
    </xf>
    <xf numFmtId="0" fontId="32" fillId="0" borderId="0" xfId="16" applyFont="1" applyFill="1" applyAlignment="1">
      <alignment horizontal="center" vertical="center" wrapText="1"/>
    </xf>
    <xf numFmtId="0" fontId="32" fillId="0" borderId="0" xfId="16" applyFont="1" applyFill="1" applyAlignment="1">
      <alignment horizontal="center" vertical="center"/>
    </xf>
    <xf numFmtId="2" fontId="32" fillId="0" borderId="5" xfId="2" applyNumberFormat="1" applyFont="1" applyFill="1" applyBorder="1" applyAlignment="1">
      <alignment vertical="center" wrapText="1"/>
    </xf>
    <xf numFmtId="164" fontId="39" fillId="0" borderId="5" xfId="1" applyNumberFormat="1" applyFont="1" applyFill="1" applyBorder="1" applyAlignment="1">
      <alignment horizontal="center" vertical="center" wrapText="1"/>
    </xf>
    <xf numFmtId="164" fontId="39" fillId="0" borderId="6" xfId="1" applyNumberFormat="1" applyFont="1" applyFill="1" applyBorder="1" applyAlignment="1">
      <alignment horizontal="center" vertical="center" wrapText="1"/>
    </xf>
    <xf numFmtId="164" fontId="39" fillId="0" borderId="8" xfId="1" applyNumberFormat="1" applyFont="1" applyFill="1" applyBorder="1" applyAlignment="1">
      <alignment horizontal="center" vertical="center" wrapText="1"/>
    </xf>
    <xf numFmtId="4" fontId="32" fillId="0" borderId="3" xfId="2" applyNumberFormat="1" applyFont="1" applyFill="1" applyBorder="1" applyAlignment="1">
      <alignment horizontal="center" vertical="center" wrapText="1"/>
    </xf>
    <xf numFmtId="4" fontId="39" fillId="0" borderId="0" xfId="1" applyNumberFormat="1" applyFont="1" applyFill="1" applyAlignment="1">
      <alignment horizontal="center" vertical="center"/>
    </xf>
    <xf numFmtId="2" fontId="32" fillId="0" borderId="14" xfId="2" applyNumberFormat="1" applyFont="1" applyFill="1" applyBorder="1" applyAlignment="1">
      <alignment vertical="center" wrapText="1"/>
    </xf>
    <xf numFmtId="4" fontId="32" fillId="0" borderId="14" xfId="2" applyNumberFormat="1" applyFont="1" applyFill="1" applyBorder="1" applyAlignment="1">
      <alignment horizontal="center" vertical="center" wrapText="1"/>
    </xf>
    <xf numFmtId="164" fontId="39" fillId="0" borderId="14" xfId="1" applyNumberFormat="1" applyFont="1" applyFill="1" applyBorder="1" applyAlignment="1">
      <alignment horizontal="center" vertical="center" wrapText="1"/>
    </xf>
    <xf numFmtId="2" fontId="32" fillId="0" borderId="0" xfId="16" applyNumberFormat="1" applyFont="1" applyFill="1" applyAlignment="1">
      <alignment horizontal="center" vertical="center"/>
    </xf>
    <xf numFmtId="0" fontId="39" fillId="0" borderId="0" xfId="1" applyFont="1" applyFill="1" applyAlignment="1">
      <alignment horizontal="justify" vertical="center" wrapText="1"/>
    </xf>
    <xf numFmtId="2" fontId="39" fillId="0" borderId="0" xfId="1" applyNumberFormat="1" applyFont="1" applyFill="1" applyAlignment="1">
      <alignment horizontal="right" vertical="center"/>
    </xf>
    <xf numFmtId="165" fontId="39" fillId="0" borderId="0" xfId="1" applyNumberFormat="1" applyFont="1" applyFill="1" applyAlignment="1">
      <alignment vertical="center"/>
    </xf>
    <xf numFmtId="165" fontId="39" fillId="0" borderId="0" xfId="1" applyNumberFormat="1" applyFont="1" applyFill="1" applyAlignment="1">
      <alignment horizontal="center" vertical="center"/>
    </xf>
    <xf numFmtId="164" fontId="39" fillId="0" borderId="0" xfId="1" applyNumberFormat="1" applyFont="1" applyFill="1" applyAlignment="1">
      <alignment horizontal="center" vertical="center"/>
    </xf>
    <xf numFmtId="169" fontId="39" fillId="0" borderId="0" xfId="1" applyNumberFormat="1" applyFont="1" applyFill="1" applyAlignment="1">
      <alignment horizontal="center" vertical="center"/>
    </xf>
    <xf numFmtId="0" fontId="39" fillId="0" borderId="0" xfId="1" applyFont="1" applyFill="1" applyAlignment="1">
      <alignment horizontal="center" vertical="center" wrapText="1"/>
    </xf>
    <xf numFmtId="0" fontId="43" fillId="0" borderId="1" xfId="2" quotePrefix="1" applyFont="1" applyFill="1" applyBorder="1" applyAlignment="1">
      <alignment horizontal="center" vertical="center" wrapText="1"/>
    </xf>
    <xf numFmtId="0" fontId="43" fillId="0" borderId="1" xfId="2" applyFont="1" applyFill="1" applyBorder="1" applyAlignment="1">
      <alignment horizontal="justify" vertical="center" wrapText="1"/>
    </xf>
    <xf numFmtId="4" fontId="43" fillId="0" borderId="1" xfId="2" applyNumberFormat="1" applyFont="1" applyFill="1" applyBorder="1" applyAlignment="1">
      <alignment horizontal="right" vertical="center" wrapText="1"/>
    </xf>
    <xf numFmtId="4" fontId="43" fillId="0" borderId="1" xfId="2" applyNumberFormat="1" applyFont="1" applyFill="1" applyBorder="1" applyAlignment="1">
      <alignment vertical="center"/>
    </xf>
    <xf numFmtId="4" fontId="43" fillId="0" borderId="1" xfId="2" applyNumberFormat="1" applyFont="1" applyFill="1" applyBorder="1" applyAlignment="1">
      <alignment horizontal="center" vertical="center" wrapText="1"/>
    </xf>
    <xf numFmtId="0" fontId="43" fillId="0" borderId="1" xfId="5" applyFont="1" applyFill="1" applyBorder="1" applyAlignment="1">
      <alignment vertical="center" wrapText="1"/>
    </xf>
    <xf numFmtId="164" fontId="43" fillId="0" borderId="1" xfId="1" applyNumberFormat="1" applyFont="1" applyFill="1" applyBorder="1" applyAlignment="1">
      <alignment horizontal="left" vertical="center" wrapText="1"/>
    </xf>
    <xf numFmtId="0" fontId="43" fillId="0" borderId="1" xfId="1" applyFont="1" applyFill="1" applyBorder="1" applyAlignment="1">
      <alignment vertical="center" wrapText="1"/>
    </xf>
    <xf numFmtId="4" fontId="43" fillId="0" borderId="1" xfId="2" applyNumberFormat="1" applyFont="1" applyFill="1" applyBorder="1" applyAlignment="1">
      <alignment vertical="center" wrapText="1"/>
    </xf>
    <xf numFmtId="165" fontId="43" fillId="0" borderId="1" xfId="1" applyNumberFormat="1" applyFont="1" applyFill="1" applyBorder="1" applyAlignment="1">
      <alignment vertical="center" wrapText="1"/>
    </xf>
    <xf numFmtId="165" fontId="43" fillId="0" borderId="1" xfId="1" applyNumberFormat="1" applyFont="1" applyFill="1" applyBorder="1" applyAlignment="1">
      <alignment horizontal="center" vertical="center" wrapText="1"/>
    </xf>
    <xf numFmtId="164" fontId="43" fillId="0" borderId="1" xfId="1" applyNumberFormat="1" applyFont="1" applyFill="1" applyBorder="1" applyAlignment="1">
      <alignment vertical="center" wrapText="1"/>
    </xf>
    <xf numFmtId="0" fontId="34" fillId="0" borderId="0" xfId="1" applyFont="1" applyFill="1" applyBorder="1" applyAlignment="1">
      <alignment horizontal="center" vertical="center"/>
    </xf>
    <xf numFmtId="0" fontId="39" fillId="0" borderId="0" xfId="1" applyFont="1" applyFill="1" applyAlignment="1">
      <alignment horizontal="center" vertical="center" wrapText="1"/>
    </xf>
    <xf numFmtId="3" fontId="39" fillId="0" borderId="0" xfId="2" quotePrefix="1" applyNumberFormat="1" applyFont="1" applyFill="1" applyBorder="1" applyAlignment="1">
      <alignment horizontal="center" vertical="center" wrapText="1"/>
    </xf>
    <xf numFmtId="3" fontId="34" fillId="0" borderId="0" xfId="2" quotePrefix="1" applyNumberFormat="1" applyFont="1" applyFill="1" applyBorder="1" applyAlignment="1">
      <alignment horizontal="center" vertical="center" wrapText="1"/>
    </xf>
    <xf numFmtId="0" fontId="39" fillId="0" borderId="0" xfId="3" applyFont="1" applyFill="1" applyBorder="1" applyAlignment="1">
      <alignment vertical="center" wrapText="1"/>
    </xf>
    <xf numFmtId="4" fontId="39" fillId="0" borderId="0" xfId="2" applyNumberFormat="1" applyFont="1" applyFill="1" applyBorder="1" applyAlignment="1">
      <alignment vertical="center" wrapText="1"/>
    </xf>
    <xf numFmtId="0" fontId="39" fillId="0" borderId="0" xfId="1" applyFont="1" applyFill="1" applyBorder="1" applyAlignment="1">
      <alignment horizontal="center" vertical="center" wrapText="1"/>
    </xf>
    <xf numFmtId="0" fontId="39" fillId="0" borderId="0" xfId="1" applyFont="1" applyFill="1" applyBorder="1" applyAlignment="1">
      <alignment vertical="center" wrapText="1"/>
    </xf>
    <xf numFmtId="4" fontId="31" fillId="0" borderId="0" xfId="2" applyNumberFormat="1" applyFont="1" applyFill="1" applyBorder="1" applyAlignment="1">
      <alignment vertical="center" wrapText="1"/>
    </xf>
    <xf numFmtId="4" fontId="34" fillId="0" borderId="0" xfId="2" applyNumberFormat="1" applyFont="1" applyFill="1" applyBorder="1" applyAlignment="1">
      <alignment vertical="center" wrapText="1"/>
    </xf>
    <xf numFmtId="0" fontId="39" fillId="0" borderId="0" xfId="2" applyFont="1" applyFill="1" applyBorder="1" applyAlignment="1">
      <alignment vertical="center" wrapText="1"/>
    </xf>
    <xf numFmtId="0" fontId="43" fillId="0" borderId="0" xfId="1" applyFont="1" applyFill="1" applyBorder="1" applyAlignment="1">
      <alignment vertical="center" wrapText="1"/>
    </xf>
    <xf numFmtId="4" fontId="43" fillId="0" borderId="0" xfId="2" applyNumberFormat="1" applyFont="1" applyFill="1" applyBorder="1" applyAlignment="1">
      <alignment vertical="center" wrapText="1"/>
    </xf>
    <xf numFmtId="0" fontId="39" fillId="0" borderId="0" xfId="12" applyFont="1" applyFill="1" applyBorder="1" applyAlignment="1">
      <alignment horizontal="justify" vertical="center" wrapText="1"/>
    </xf>
    <xf numFmtId="0" fontId="39" fillId="0" borderId="0" xfId="2" applyFont="1" applyFill="1" applyBorder="1" applyAlignment="1">
      <alignment horizontal="justify" vertical="center" wrapText="1"/>
    </xf>
    <xf numFmtId="4" fontId="40" fillId="0" borderId="0" xfId="2" applyNumberFormat="1" applyFont="1" applyFill="1" applyBorder="1" applyAlignment="1">
      <alignment vertical="center" wrapText="1"/>
    </xf>
    <xf numFmtId="0" fontId="31" fillId="0" borderId="0" xfId="16" applyFont="1" applyFill="1" applyBorder="1" applyAlignment="1">
      <alignment vertical="center" wrapText="1"/>
    </xf>
    <xf numFmtId="0" fontId="39" fillId="0" borderId="0" xfId="1" applyFont="1" applyFill="1" applyAlignment="1">
      <alignment horizontal="center" vertical="center" wrapText="1"/>
    </xf>
    <xf numFmtId="0" fontId="43" fillId="0" borderId="1" xfId="2" applyFont="1" applyFill="1" applyBorder="1" applyAlignment="1">
      <alignment horizontal="right" vertical="center" wrapText="1"/>
    </xf>
    <xf numFmtId="4" fontId="43" fillId="0" borderId="1" xfId="1" applyNumberFormat="1" applyFont="1" applyFill="1" applyBorder="1" applyAlignment="1">
      <alignment horizontal="right" vertical="center"/>
    </xf>
    <xf numFmtId="0" fontId="43" fillId="0" borderId="1" xfId="11" applyFont="1" applyFill="1" applyBorder="1" applyAlignment="1">
      <alignment horizontal="center" vertical="center"/>
    </xf>
    <xf numFmtId="165" fontId="43" fillId="0" borderId="1" xfId="1" applyNumberFormat="1" applyFont="1" applyFill="1" applyBorder="1" applyAlignment="1">
      <alignment vertical="center"/>
    </xf>
    <xf numFmtId="164" fontId="43" fillId="0" borderId="1" xfId="1" applyNumberFormat="1" applyFont="1" applyFill="1" applyBorder="1" applyAlignment="1">
      <alignment vertical="center"/>
    </xf>
    <xf numFmtId="0" fontId="43" fillId="0" borderId="1" xfId="4" applyFont="1" applyFill="1" applyBorder="1" applyAlignment="1">
      <alignment horizontal="center" vertical="center" wrapText="1"/>
    </xf>
    <xf numFmtId="0" fontId="43" fillId="0" borderId="1" xfId="3" applyFont="1" applyFill="1" applyBorder="1" applyAlignment="1">
      <alignment vertical="center" wrapText="1"/>
    </xf>
    <xf numFmtId="0" fontId="43" fillId="0" borderId="0" xfId="3" applyFont="1" applyFill="1" applyBorder="1" applyAlignment="1">
      <alignment vertical="center" wrapText="1"/>
    </xf>
    <xf numFmtId="0" fontId="43" fillId="0" borderId="0" xfId="1" applyFont="1" applyFill="1" applyAlignment="1">
      <alignment horizontal="left" vertical="center" wrapText="1"/>
    </xf>
    <xf numFmtId="0" fontId="43" fillId="0" borderId="0" xfId="1" applyFont="1" applyFill="1" applyAlignment="1">
      <alignment horizontal="left" vertical="center"/>
    </xf>
    <xf numFmtId="0" fontId="43" fillId="0" borderId="0" xfId="1" applyFont="1" applyFill="1" applyAlignment="1">
      <alignment horizontal="center" vertical="center"/>
    </xf>
    <xf numFmtId="165" fontId="44" fillId="0" borderId="1" xfId="1" applyNumberFormat="1" applyFont="1" applyBorder="1" applyAlignment="1">
      <alignment horizontal="left" vertical="center" wrapText="1"/>
    </xf>
    <xf numFmtId="0" fontId="45" fillId="0" borderId="1" xfId="2" applyFont="1" applyFill="1" applyBorder="1" applyAlignment="1">
      <alignment horizontal="justify" vertical="center" wrapText="1"/>
    </xf>
    <xf numFmtId="0" fontId="45" fillId="0" borderId="1" xfId="2" applyFont="1" applyFill="1" applyBorder="1" applyAlignment="1">
      <alignment horizontal="right" vertical="center" wrapText="1"/>
    </xf>
    <xf numFmtId="4" fontId="45" fillId="0" borderId="1" xfId="2" applyNumberFormat="1" applyFont="1" applyFill="1" applyBorder="1" applyAlignment="1">
      <alignment horizontal="right" vertical="center" wrapText="1"/>
    </xf>
    <xf numFmtId="165" fontId="45" fillId="0" borderId="1" xfId="1" applyNumberFormat="1" applyFont="1" applyFill="1" applyBorder="1" applyAlignment="1">
      <alignment horizontal="center" vertical="center" wrapText="1"/>
    </xf>
    <xf numFmtId="165" fontId="45" fillId="0" borderId="1" xfId="1" applyNumberFormat="1" applyFont="1" applyFill="1" applyBorder="1" applyAlignment="1">
      <alignment horizontal="center" vertical="center"/>
    </xf>
    <xf numFmtId="4" fontId="45" fillId="0" borderId="1" xfId="2" applyNumberFormat="1" applyFont="1" applyFill="1" applyBorder="1" applyAlignment="1">
      <alignment vertical="center" wrapText="1"/>
    </xf>
    <xf numFmtId="0" fontId="45" fillId="0" borderId="1" xfId="5" applyFont="1" applyFill="1" applyBorder="1" applyAlignment="1">
      <alignment vertical="center" wrapText="1"/>
    </xf>
    <xf numFmtId="0" fontId="43" fillId="0" borderId="0" xfId="1" applyFont="1" applyFill="1" applyAlignment="1">
      <alignment horizontal="center" vertical="center" wrapText="1"/>
    </xf>
    <xf numFmtId="0" fontId="44" fillId="0" borderId="1" xfId="1" applyFont="1" applyBorder="1" applyAlignment="1">
      <alignment horizontal="left" vertical="center" wrapText="1"/>
    </xf>
    <xf numFmtId="2" fontId="44" fillId="0" borderId="1" xfId="1" applyNumberFormat="1" applyFont="1" applyBorder="1" applyAlignment="1">
      <alignment horizontal="right" vertical="center"/>
    </xf>
    <xf numFmtId="4" fontId="44" fillId="0" borderId="1" xfId="2" applyNumberFormat="1" applyFont="1" applyBorder="1" applyAlignment="1">
      <alignment horizontal="left" vertical="center" wrapText="1"/>
    </xf>
    <xf numFmtId="0" fontId="43" fillId="0" borderId="1" xfId="1" applyFont="1" applyFill="1" applyBorder="1" applyAlignment="1">
      <alignment horizontal="justify" vertical="center" wrapText="1"/>
    </xf>
    <xf numFmtId="0" fontId="43" fillId="0" borderId="1" xfId="1" applyFont="1" applyFill="1" applyBorder="1" applyAlignment="1">
      <alignment horizontal="right" vertical="center" wrapText="1"/>
    </xf>
    <xf numFmtId="2" fontId="43" fillId="0" borderId="1" xfId="1" applyNumberFormat="1" applyFont="1" applyFill="1" applyBorder="1" applyAlignment="1">
      <alignment horizontal="right" vertical="center"/>
    </xf>
    <xf numFmtId="164" fontId="43" fillId="0" borderId="1" xfId="1" applyNumberFormat="1" applyFont="1" applyFill="1" applyBorder="1" applyAlignment="1">
      <alignment horizontal="center" vertical="center" wrapText="1"/>
    </xf>
    <xf numFmtId="0" fontId="43" fillId="0" borderId="1" xfId="1" applyFont="1" applyFill="1" applyBorder="1" applyAlignment="1">
      <alignment horizontal="left" vertical="center" wrapText="1"/>
    </xf>
    <xf numFmtId="0" fontId="39" fillId="4" borderId="0" xfId="1" applyFont="1" applyFill="1" applyAlignment="1">
      <alignment horizontal="left" vertical="center"/>
    </xf>
    <xf numFmtId="0" fontId="39" fillId="4" borderId="1" xfId="1" applyFont="1" applyFill="1" applyBorder="1" applyAlignment="1">
      <alignment horizontal="justify" vertical="center" wrapText="1"/>
    </xf>
    <xf numFmtId="4" fontId="46" fillId="0" borderId="1" xfId="0" applyNumberFormat="1" applyFont="1" applyBorder="1" applyAlignment="1">
      <alignment horizontal="center" vertical="center"/>
    </xf>
    <xf numFmtId="170" fontId="46" fillId="0" borderId="1" xfId="0" applyNumberFormat="1" applyFont="1" applyBorder="1" applyAlignment="1">
      <alignment horizontal="center" vertical="center"/>
    </xf>
    <xf numFmtId="4" fontId="46" fillId="0" borderId="1" xfId="8" quotePrefix="1" applyNumberFormat="1" applyFont="1" applyFill="1" applyBorder="1" applyAlignment="1">
      <alignment horizontal="center" vertical="center" wrapText="1"/>
    </xf>
    <xf numFmtId="2" fontId="47" fillId="0" borderId="1" xfId="0" applyNumberFormat="1" applyFont="1" applyBorder="1" applyAlignment="1">
      <alignment horizontal="right" vertical="center"/>
    </xf>
    <xf numFmtId="4" fontId="46" fillId="0" borderId="1" xfId="1" applyNumberFormat="1" applyFont="1" applyBorder="1" applyAlignment="1">
      <alignment horizontal="center" vertical="center" wrapText="1"/>
    </xf>
    <xf numFmtId="4" fontId="47" fillId="0" borderId="1" xfId="8" quotePrefix="1" applyNumberFormat="1" applyFont="1" applyFill="1" applyBorder="1" applyAlignment="1">
      <alignment horizontal="center" vertical="center" wrapText="1"/>
    </xf>
    <xf numFmtId="2" fontId="46" fillId="0" borderId="1" xfId="1" applyNumberFormat="1" applyFont="1" applyBorder="1" applyAlignment="1">
      <alignment horizontal="center" vertical="center"/>
    </xf>
    <xf numFmtId="49" fontId="46" fillId="0" borderId="1" xfId="0" applyNumberFormat="1" applyFont="1" applyBorder="1" applyAlignment="1">
      <alignment horizontal="left" vertical="center" wrapText="1"/>
    </xf>
    <xf numFmtId="3" fontId="46" fillId="0" borderId="1" xfId="8" quotePrefix="1" applyNumberFormat="1" applyFont="1" applyFill="1" applyBorder="1" applyAlignment="1">
      <alignment horizontal="left" vertical="center" wrapText="1"/>
    </xf>
    <xf numFmtId="0" fontId="46" fillId="0" borderId="1" xfId="0" applyFont="1" applyBorder="1" applyAlignment="1">
      <alignment horizontal="left" vertical="center"/>
    </xf>
    <xf numFmtId="165" fontId="46" fillId="0" borderId="1" xfId="1" applyNumberFormat="1" applyFont="1" applyBorder="1" applyAlignment="1">
      <alignment horizontal="left" vertical="center" wrapText="1"/>
    </xf>
    <xf numFmtId="165" fontId="47" fillId="0" borderId="1" xfId="1" applyNumberFormat="1" applyFont="1" applyBorder="1" applyAlignment="1">
      <alignment horizontal="left" vertical="center" wrapText="1"/>
    </xf>
    <xf numFmtId="49" fontId="46" fillId="0" borderId="1" xfId="0" applyNumberFormat="1" applyFont="1" applyBorder="1" applyAlignment="1">
      <alignment horizontal="center" vertical="center" wrapText="1"/>
    </xf>
    <xf numFmtId="0" fontId="46" fillId="0" borderId="1" xfId="1" applyFont="1" applyBorder="1" applyAlignment="1">
      <alignment horizontal="left" vertical="center" wrapText="1"/>
    </xf>
    <xf numFmtId="0" fontId="46" fillId="0" borderId="1" xfId="0" applyFont="1" applyBorder="1" applyAlignment="1">
      <alignment vertical="center"/>
    </xf>
    <xf numFmtId="3" fontId="46" fillId="0" borderId="1" xfId="8" quotePrefix="1" applyNumberFormat="1" applyFont="1" applyFill="1" applyBorder="1" applyAlignment="1">
      <alignment horizontal="center" vertical="center" wrapText="1"/>
    </xf>
    <xf numFmtId="0" fontId="46" fillId="0" borderId="1" xfId="1" applyFont="1" applyBorder="1" applyAlignment="1">
      <alignment vertical="center" wrapText="1"/>
    </xf>
    <xf numFmtId="0" fontId="46" fillId="0" borderId="1" xfId="4" applyFont="1" applyBorder="1" applyAlignment="1">
      <alignment horizontal="left" vertical="center" wrapText="1"/>
    </xf>
    <xf numFmtId="0" fontId="47" fillId="0" borderId="1" xfId="1" applyFont="1" applyBorder="1" applyAlignment="1">
      <alignment vertical="center" wrapText="1"/>
    </xf>
    <xf numFmtId="0" fontId="40" fillId="0" borderId="1" xfId="2" quotePrefix="1" applyFont="1" applyBorder="1" applyAlignment="1">
      <alignment horizontal="center" vertical="center" wrapText="1"/>
    </xf>
    <xf numFmtId="0" fontId="39" fillId="0" borderId="0" xfId="1" applyFont="1" applyAlignment="1">
      <alignment horizontal="justify" vertical="center" wrapText="1"/>
    </xf>
    <xf numFmtId="0" fontId="39" fillId="0" borderId="0" xfId="1" applyFont="1" applyAlignment="1">
      <alignment horizontal="center" vertical="center" wrapText="1"/>
    </xf>
    <xf numFmtId="165" fontId="39" fillId="0" borderId="0" xfId="1" applyNumberFormat="1" applyFont="1" applyAlignment="1">
      <alignment vertical="center"/>
    </xf>
    <xf numFmtId="165" fontId="39" fillId="0" borderId="0" xfId="1" applyNumberFormat="1" applyFont="1" applyAlignment="1">
      <alignment horizontal="center" vertical="center"/>
    </xf>
    <xf numFmtId="164" fontId="39" fillId="0" borderId="0" xfId="1" applyNumberFormat="1" applyFont="1" applyAlignment="1">
      <alignment horizontal="center" vertical="center" wrapText="1"/>
    </xf>
    <xf numFmtId="0" fontId="7" fillId="0" borderId="1" xfId="1" applyFont="1" applyBorder="1" applyAlignment="1">
      <alignment vertical="center" wrapText="1"/>
    </xf>
    <xf numFmtId="0" fontId="39" fillId="4" borderId="0" xfId="1" applyFont="1" applyFill="1" applyAlignment="1">
      <alignment horizontal="center" vertical="center" wrapText="1"/>
    </xf>
    <xf numFmtId="0" fontId="39" fillId="0" borderId="0" xfId="1" applyFont="1" applyAlignment="1">
      <alignment horizontal="center" vertical="center"/>
    </xf>
    <xf numFmtId="4" fontId="7" fillId="0" borderId="1" xfId="2" applyNumberFormat="1" applyFont="1" applyBorder="1" applyAlignment="1">
      <alignment horizontal="center" vertical="center" wrapText="1"/>
    </xf>
    <xf numFmtId="4" fontId="7" fillId="0" borderId="1" xfId="2" applyNumberFormat="1" applyFont="1" applyBorder="1" applyAlignment="1">
      <alignment vertical="center"/>
    </xf>
    <xf numFmtId="0" fontId="7" fillId="0" borderId="1" xfId="5" applyFont="1" applyBorder="1" applyAlignment="1">
      <alignment vertical="center" wrapText="1"/>
    </xf>
    <xf numFmtId="164" fontId="7" fillId="0" borderId="1" xfId="1" applyNumberFormat="1" applyFont="1" applyBorder="1" applyAlignment="1">
      <alignment horizontal="left" vertical="center" wrapText="1"/>
    </xf>
    <xf numFmtId="0" fontId="39" fillId="4" borderId="0" xfId="1" applyFont="1" applyFill="1" applyAlignment="1">
      <alignment horizontal="left" vertical="center" wrapText="1"/>
    </xf>
    <xf numFmtId="0" fontId="39" fillId="0" borderId="0" xfId="1" applyFont="1" applyAlignment="1">
      <alignment horizontal="left" vertical="center"/>
    </xf>
    <xf numFmtId="0" fontId="39" fillId="0" borderId="1" xfId="2" quotePrefix="1" applyFont="1" applyBorder="1" applyAlignment="1">
      <alignment horizontal="center" vertical="center" wrapText="1"/>
    </xf>
    <xf numFmtId="0" fontId="43" fillId="0" borderId="1" xfId="2" applyFont="1" applyBorder="1" applyAlignment="1">
      <alignment horizontal="justify" vertical="center" wrapText="1"/>
    </xf>
    <xf numFmtId="4" fontId="43" fillId="0" borderId="1" xfId="2" applyNumberFormat="1" applyFont="1" applyBorder="1" applyAlignment="1">
      <alignment horizontal="center" vertical="center" wrapText="1"/>
    </xf>
    <xf numFmtId="165" fontId="43" fillId="0" borderId="1" xfId="1" applyNumberFormat="1" applyFont="1" applyBorder="1" applyAlignment="1">
      <alignment vertical="center" wrapText="1"/>
    </xf>
    <xf numFmtId="164" fontId="43" fillId="0" borderId="1" xfId="1" applyNumberFormat="1" applyFont="1" applyBorder="1" applyAlignment="1">
      <alignment horizontal="left" vertical="center" wrapText="1"/>
    </xf>
    <xf numFmtId="0" fontId="39" fillId="0" borderId="1" xfId="3" applyFont="1" applyBorder="1" applyAlignment="1">
      <alignment vertical="center" wrapText="1"/>
    </xf>
    <xf numFmtId="4" fontId="43" fillId="0" borderId="1" xfId="2" applyNumberFormat="1" applyFont="1" applyBorder="1" applyAlignment="1">
      <alignment vertical="center"/>
    </xf>
    <xf numFmtId="164" fontId="39" fillId="0" borderId="1" xfId="1" applyNumberFormat="1" applyFont="1" applyBorder="1" applyAlignment="1">
      <alignment horizontal="center" vertical="center" wrapText="1"/>
    </xf>
    <xf numFmtId="0" fontId="39" fillId="0" borderId="1" xfId="1" applyFont="1" applyBorder="1" applyAlignment="1">
      <alignment vertical="center" wrapText="1"/>
    </xf>
    <xf numFmtId="0" fontId="39" fillId="0" borderId="1" xfId="2" applyFont="1" applyBorder="1" applyAlignment="1">
      <alignment horizontal="justify" vertical="center" wrapText="1"/>
    </xf>
    <xf numFmtId="4" fontId="39" fillId="0" borderId="1" xfId="2" applyNumberFormat="1" applyFont="1" applyBorder="1" applyAlignment="1">
      <alignment horizontal="center" vertical="center" wrapText="1"/>
    </xf>
    <xf numFmtId="165" fontId="39" fillId="0" borderId="1" xfId="1" applyNumberFormat="1" applyFont="1" applyBorder="1" applyAlignment="1">
      <alignment vertical="center" wrapText="1"/>
    </xf>
    <xf numFmtId="0" fontId="43" fillId="0" borderId="1" xfId="2" quotePrefix="1" applyFont="1" applyBorder="1" applyAlignment="1">
      <alignment horizontal="center" vertical="center" wrapText="1"/>
    </xf>
    <xf numFmtId="0" fontId="43" fillId="0" borderId="1" xfId="2" applyFont="1" applyBorder="1" applyAlignment="1">
      <alignment vertical="center" wrapText="1"/>
    </xf>
    <xf numFmtId="0" fontId="43" fillId="0" borderId="1" xfId="2" applyFont="1" applyBorder="1" applyAlignment="1">
      <alignment horizontal="center" vertical="center" wrapText="1"/>
    </xf>
    <xf numFmtId="0" fontId="43" fillId="0" borderId="1" xfId="12" applyFont="1" applyBorder="1" applyAlignment="1">
      <alignment horizontal="left" vertical="center" wrapText="1"/>
    </xf>
    <xf numFmtId="0" fontId="43" fillId="0" borderId="1" xfId="3" applyFont="1" applyBorder="1" applyAlignment="1">
      <alignment vertical="center" wrapText="1"/>
    </xf>
    <xf numFmtId="0" fontId="43" fillId="0" borderId="0" xfId="1" applyFont="1" applyAlignment="1">
      <alignment horizontal="left" vertical="center"/>
    </xf>
    <xf numFmtId="0" fontId="43" fillId="0" borderId="1" xfId="1" applyFont="1" applyBorder="1" applyAlignment="1">
      <alignment vertical="center" wrapText="1"/>
    </xf>
    <xf numFmtId="165" fontId="39" fillId="0" borderId="1" xfId="1" applyNumberFormat="1" applyFont="1" applyBorder="1" applyAlignment="1">
      <alignment horizontal="center" vertical="center" wrapText="1"/>
    </xf>
    <xf numFmtId="164" fontId="39" fillId="0" borderId="1" xfId="1" applyNumberFormat="1" applyFont="1" applyBorder="1" applyAlignment="1">
      <alignment horizontal="left" vertical="center" wrapText="1"/>
    </xf>
    <xf numFmtId="165" fontId="43" fillId="0" borderId="1" xfId="1" applyNumberFormat="1" applyFont="1" applyBorder="1" applyAlignment="1">
      <alignment horizontal="center" vertical="center" wrapText="1"/>
    </xf>
    <xf numFmtId="0" fontId="39" fillId="8" borderId="1" xfId="2" applyFont="1" applyFill="1" applyBorder="1" applyAlignment="1">
      <alignment horizontal="justify" vertical="center" wrapText="1"/>
    </xf>
    <xf numFmtId="4" fontId="39" fillId="8" borderId="1" xfId="2" applyNumberFormat="1" applyFont="1" applyFill="1" applyBorder="1" applyAlignment="1">
      <alignment horizontal="center" vertical="center" wrapText="1"/>
    </xf>
    <xf numFmtId="165" fontId="39" fillId="8" borderId="1" xfId="1" applyNumberFormat="1" applyFont="1" applyFill="1" applyBorder="1" applyAlignment="1">
      <alignment vertical="center" wrapText="1"/>
    </xf>
    <xf numFmtId="165" fontId="39" fillId="8" borderId="1" xfId="1" applyNumberFormat="1" applyFont="1" applyFill="1" applyBorder="1" applyAlignment="1">
      <alignment horizontal="center" vertical="center" wrapText="1"/>
    </xf>
    <xf numFmtId="164" fontId="39" fillId="8" borderId="1" xfId="1" applyNumberFormat="1" applyFont="1" applyFill="1" applyBorder="1" applyAlignment="1">
      <alignment horizontal="left" vertical="center" wrapText="1"/>
    </xf>
    <xf numFmtId="0" fontId="39" fillId="8" borderId="1" xfId="1" applyFont="1" applyFill="1" applyBorder="1" applyAlignment="1">
      <alignment vertical="center" wrapText="1"/>
    </xf>
    <xf numFmtId="0" fontId="32" fillId="0" borderId="0" xfId="1" applyFont="1" applyAlignment="1">
      <alignment horizontal="left" vertical="center"/>
    </xf>
    <xf numFmtId="4" fontId="43" fillId="0" borderId="1" xfId="2" applyNumberFormat="1" applyFont="1" applyBorder="1" applyAlignment="1">
      <alignment horizontal="right" vertical="center" wrapText="1"/>
    </xf>
    <xf numFmtId="164" fontId="43" fillId="0" borderId="1" xfId="1" applyNumberFormat="1" applyFont="1" applyBorder="1" applyAlignment="1">
      <alignment vertical="center" wrapText="1"/>
    </xf>
    <xf numFmtId="0" fontId="43" fillId="0" borderId="1" xfId="1" applyFont="1" applyBorder="1" applyAlignment="1">
      <alignment horizontal="left" vertical="center" wrapText="1"/>
    </xf>
    <xf numFmtId="164" fontId="43" fillId="0" borderId="1" xfId="1" applyNumberFormat="1" applyFont="1" applyFill="1" applyBorder="1" applyAlignment="1">
      <alignment horizontal="center" vertical="center"/>
    </xf>
    <xf numFmtId="0" fontId="43" fillId="0" borderId="1" xfId="1" applyFont="1" applyFill="1" applyBorder="1" applyAlignment="1">
      <alignment horizontal="center" vertical="center" wrapText="1"/>
    </xf>
    <xf numFmtId="0" fontId="43" fillId="0" borderId="0" xfId="1" applyFont="1" applyFill="1" applyBorder="1" applyAlignment="1">
      <alignment horizontal="center" vertical="center" wrapText="1"/>
    </xf>
    <xf numFmtId="4" fontId="43" fillId="0" borderId="1" xfId="2" applyNumberFormat="1" applyFont="1" applyBorder="1" applyAlignment="1">
      <alignment vertical="center" wrapText="1"/>
    </xf>
    <xf numFmtId="164" fontId="43" fillId="0" borderId="1" xfId="1" applyNumberFormat="1" applyFont="1" applyBorder="1" applyAlignment="1">
      <alignment horizontal="center" vertical="center" wrapText="1"/>
    </xf>
    <xf numFmtId="0" fontId="43" fillId="4" borderId="0" xfId="1" applyFont="1" applyFill="1" applyAlignment="1">
      <alignment horizontal="left" vertical="center" wrapText="1"/>
    </xf>
    <xf numFmtId="165" fontId="7" fillId="0" borderId="1" xfId="1" applyNumberFormat="1" applyFont="1" applyBorder="1" applyAlignment="1">
      <alignment vertical="center" wrapText="1"/>
    </xf>
    <xf numFmtId="165" fontId="7" fillId="0" borderId="1" xfId="1" applyNumberFormat="1" applyFont="1" applyBorder="1" applyAlignment="1">
      <alignment horizontal="center" vertical="center" wrapText="1"/>
    </xf>
    <xf numFmtId="0" fontId="34" fillId="0" borderId="0" xfId="1" applyFont="1" applyFill="1" applyBorder="1" applyAlignment="1">
      <alignment horizontal="center" vertical="center"/>
    </xf>
    <xf numFmtId="0" fontId="39" fillId="0" borderId="0" xfId="1" applyFont="1" applyFill="1" applyAlignment="1">
      <alignment horizontal="center" vertical="center" wrapText="1"/>
    </xf>
    <xf numFmtId="0" fontId="43" fillId="0" borderId="1" xfId="12" applyFont="1" applyFill="1" applyBorder="1" applyAlignment="1">
      <alignment horizontal="justify" vertical="center" wrapText="1"/>
    </xf>
    <xf numFmtId="4" fontId="43" fillId="0" borderId="1" xfId="12" applyNumberFormat="1" applyFont="1" applyFill="1" applyBorder="1" applyAlignment="1">
      <alignment horizontal="right" vertical="center" wrapText="1"/>
    </xf>
    <xf numFmtId="167" fontId="43" fillId="0" borderId="1" xfId="13" applyNumberFormat="1" applyFont="1" applyFill="1" applyBorder="1" applyAlignment="1">
      <alignment vertical="center" wrapText="1"/>
    </xf>
    <xf numFmtId="2" fontId="43" fillId="0" borderId="0" xfId="1" applyNumberFormat="1" applyFont="1" applyFill="1" applyAlignment="1">
      <alignment horizontal="left" vertical="center"/>
    </xf>
    <xf numFmtId="165" fontId="32" fillId="4" borderId="1" xfId="1" applyNumberFormat="1" applyFont="1" applyFill="1" applyBorder="1" applyAlignment="1">
      <alignment horizontal="center" vertical="center" wrapText="1"/>
    </xf>
    <xf numFmtId="0" fontId="48" fillId="0" borderId="1" xfId="0" applyFont="1" applyBorder="1" applyAlignment="1">
      <alignment vertical="center"/>
    </xf>
    <xf numFmtId="0" fontId="50" fillId="0" borderId="1" xfId="0" applyFont="1" applyBorder="1" applyAlignment="1">
      <alignment vertical="center"/>
    </xf>
    <xf numFmtId="2" fontId="50" fillId="0" borderId="1" xfId="0" applyNumberFormat="1" applyFont="1" applyBorder="1" applyAlignment="1">
      <alignment vertical="center"/>
    </xf>
    <xf numFmtId="0" fontId="0" fillId="0" borderId="1" xfId="0" applyBorder="1" applyAlignment="1">
      <alignment vertical="center"/>
    </xf>
    <xf numFmtId="2" fontId="0" fillId="0" borderId="1" xfId="0" applyNumberFormat="1" applyBorder="1" applyAlignment="1">
      <alignment vertical="center"/>
    </xf>
    <xf numFmtId="0" fontId="0" fillId="0" borderId="1" xfId="0" applyBorder="1"/>
    <xf numFmtId="2" fontId="0" fillId="0" borderId="1" xfId="0" applyNumberFormat="1" applyBorder="1"/>
    <xf numFmtId="0" fontId="51" fillId="0" borderId="1" xfId="0" applyFont="1" applyBorder="1" applyAlignment="1">
      <alignment horizontal="center" vertical="center"/>
    </xf>
    <xf numFmtId="0" fontId="51" fillId="0" borderId="1" xfId="0" applyFont="1" applyBorder="1" applyAlignment="1">
      <alignment horizontal="justify" vertical="center"/>
    </xf>
    <xf numFmtId="0" fontId="53" fillId="0" borderId="3" xfId="0" applyFont="1" applyBorder="1" applyAlignment="1">
      <alignment horizontal="center" vertical="center"/>
    </xf>
    <xf numFmtId="0" fontId="53" fillId="0" borderId="3" xfId="0" applyFont="1" applyBorder="1" applyAlignment="1">
      <alignment horizontal="justify" vertical="center"/>
    </xf>
    <xf numFmtId="0" fontId="53" fillId="0" borderId="6" xfId="0" applyFont="1" applyBorder="1" applyAlignment="1">
      <alignment horizontal="center" vertical="center"/>
    </xf>
    <xf numFmtId="0" fontId="53" fillId="0" borderId="6" xfId="0" applyFont="1" applyBorder="1" applyAlignment="1">
      <alignment horizontal="justify" vertical="center"/>
    </xf>
    <xf numFmtId="4" fontId="54" fillId="0" borderId="6" xfId="0" applyNumberFormat="1" applyFont="1" applyBorder="1" applyAlignment="1">
      <alignment horizontal="right" vertical="center"/>
    </xf>
    <xf numFmtId="0" fontId="53" fillId="0" borderId="8" xfId="0" applyFont="1" applyBorder="1" applyAlignment="1">
      <alignment horizontal="center" vertical="center"/>
    </xf>
    <xf numFmtId="0" fontId="53" fillId="0" borderId="8" xfId="0" applyFont="1" applyBorder="1" applyAlignment="1">
      <alignment horizontal="justify" vertical="center"/>
    </xf>
    <xf numFmtId="1" fontId="0" fillId="0" borderId="1" xfId="0" applyNumberFormat="1" applyBorder="1" applyAlignment="1">
      <alignment vertical="center"/>
    </xf>
    <xf numFmtId="0" fontId="51" fillId="0" borderId="9" xfId="0" applyFont="1" applyBorder="1" applyAlignment="1">
      <alignment vertical="center"/>
    </xf>
    <xf numFmtId="0" fontId="51" fillId="0" borderId="1" xfId="0" applyFont="1" applyBorder="1" applyAlignment="1">
      <alignment vertical="center"/>
    </xf>
    <xf numFmtId="4" fontId="52" fillId="0" borderId="1" xfId="0" applyNumberFormat="1" applyFont="1" applyBorder="1" applyAlignment="1">
      <alignment horizontal="right" vertical="center"/>
    </xf>
    <xf numFmtId="4" fontId="54" fillId="0" borderId="3" xfId="0" applyNumberFormat="1" applyFont="1" applyBorder="1" applyAlignment="1">
      <alignment horizontal="right" vertical="center"/>
    </xf>
    <xf numFmtId="4" fontId="54" fillId="0" borderId="8" xfId="0" applyNumberFormat="1" applyFont="1" applyBorder="1" applyAlignment="1">
      <alignment horizontal="right" vertical="center"/>
    </xf>
    <xf numFmtId="4" fontId="39" fillId="0" borderId="1" xfId="2" applyNumberFormat="1" applyFont="1" applyBorder="1" applyAlignment="1">
      <alignment horizontal="right" vertical="center" wrapText="1"/>
    </xf>
    <xf numFmtId="164" fontId="32" fillId="0" borderId="1" xfId="1" applyNumberFormat="1" applyFont="1" applyBorder="1" applyAlignment="1">
      <alignment vertical="center" wrapText="1"/>
    </xf>
    <xf numFmtId="2" fontId="39" fillId="0" borderId="0" xfId="1" applyNumberFormat="1" applyFont="1" applyAlignment="1">
      <alignment horizontal="center" vertical="center"/>
    </xf>
    <xf numFmtId="0" fontId="32" fillId="0" borderId="0" xfId="1" applyFont="1" applyAlignment="1">
      <alignment horizontal="center" vertical="center"/>
    </xf>
    <xf numFmtId="0" fontId="57" fillId="0" borderId="19" xfId="0" applyFont="1" applyBorder="1" applyAlignment="1">
      <alignment horizontal="right" vertical="center" wrapText="1"/>
    </xf>
    <xf numFmtId="0" fontId="57" fillId="0" borderId="19" xfId="0" applyFont="1" applyBorder="1" applyAlignment="1">
      <alignment horizontal="right" vertical="center"/>
    </xf>
    <xf numFmtId="0" fontId="56" fillId="0" borderId="19" xfId="0" applyFont="1" applyBorder="1" applyAlignment="1">
      <alignment horizontal="right" vertical="center" wrapText="1"/>
    </xf>
    <xf numFmtId="0" fontId="55" fillId="0" borderId="19" xfId="0" applyFont="1" applyBorder="1" applyAlignment="1">
      <alignment horizontal="right" vertical="center" wrapText="1"/>
    </xf>
    <xf numFmtId="0" fontId="57" fillId="0" borderId="19" xfId="0" applyNumberFormat="1" applyFont="1" applyBorder="1" applyAlignment="1">
      <alignment horizontal="right" vertical="center" wrapText="1"/>
    </xf>
    <xf numFmtId="0" fontId="39" fillId="4" borderId="1" xfId="3" applyFont="1" applyFill="1" applyBorder="1" applyAlignment="1">
      <alignment vertical="center" wrapText="1"/>
    </xf>
    <xf numFmtId="0" fontId="39" fillId="4" borderId="1" xfId="12" applyFont="1" applyFill="1" applyBorder="1" applyAlignment="1">
      <alignment horizontal="justify" vertical="center" wrapText="1"/>
    </xf>
    <xf numFmtId="4" fontId="39" fillId="4" borderId="1" xfId="2" applyNumberFormat="1" applyFont="1" applyFill="1" applyBorder="1" applyAlignment="1">
      <alignment horizontal="right" vertical="center" wrapText="1"/>
    </xf>
    <xf numFmtId="0" fontId="39" fillId="4" borderId="1" xfId="2" applyFont="1" applyFill="1" applyBorder="1" applyAlignment="1">
      <alignment vertical="center" wrapText="1"/>
    </xf>
    <xf numFmtId="0" fontId="39" fillId="4" borderId="1" xfId="2" applyFont="1" applyFill="1" applyBorder="1" applyAlignment="1">
      <alignment horizontal="center" vertical="center" wrapText="1"/>
    </xf>
    <xf numFmtId="167" fontId="39" fillId="4" borderId="1" xfId="13" applyNumberFormat="1" applyFont="1" applyFill="1" applyBorder="1" applyAlignment="1">
      <alignment vertical="center" wrapText="1"/>
    </xf>
    <xf numFmtId="0" fontId="39" fillId="4" borderId="1" xfId="12" applyFont="1" applyFill="1" applyBorder="1" applyAlignment="1">
      <alignment horizontal="left" vertical="center" wrapText="1"/>
    </xf>
    <xf numFmtId="0" fontId="39" fillId="4" borderId="1" xfId="2" applyFont="1" applyFill="1" applyBorder="1" applyAlignment="1">
      <alignment horizontal="justify" vertical="center" wrapText="1"/>
    </xf>
    <xf numFmtId="0" fontId="39" fillId="4" borderId="1" xfId="0" applyFont="1" applyFill="1" applyBorder="1" applyAlignment="1">
      <alignment horizontal="justify" wrapText="1"/>
    </xf>
    <xf numFmtId="2" fontId="39" fillId="0" borderId="0" xfId="1" applyNumberFormat="1" applyFont="1" applyFill="1" applyAlignment="1">
      <alignment horizontal="center" vertical="center"/>
    </xf>
    <xf numFmtId="0" fontId="32" fillId="0" borderId="1" xfId="5" applyFont="1" applyFill="1" applyBorder="1" applyAlignment="1">
      <alignment vertical="center" wrapText="1"/>
    </xf>
    <xf numFmtId="0" fontId="58" fillId="0" borderId="1" xfId="1" applyFont="1" applyFill="1" applyBorder="1" applyAlignment="1">
      <alignment horizontal="left" vertical="center" wrapText="1"/>
    </xf>
    <xf numFmtId="2" fontId="58" fillId="0" borderId="1" xfId="1" applyNumberFormat="1" applyFont="1" applyFill="1" applyBorder="1" applyAlignment="1">
      <alignment horizontal="right" vertical="center"/>
    </xf>
    <xf numFmtId="165" fontId="58" fillId="0" borderId="1" xfId="1" applyNumberFormat="1" applyFont="1" applyFill="1" applyBorder="1" applyAlignment="1">
      <alignment horizontal="left" vertical="center" wrapText="1"/>
    </xf>
    <xf numFmtId="4" fontId="58" fillId="0" borderId="1" xfId="2" applyNumberFormat="1" applyFont="1" applyFill="1" applyBorder="1" applyAlignment="1">
      <alignment horizontal="left" vertical="center" wrapText="1"/>
    </xf>
    <xf numFmtId="4" fontId="58" fillId="0" borderId="1" xfId="0" applyNumberFormat="1" applyFont="1" applyFill="1" applyBorder="1" applyAlignment="1">
      <alignment horizontal="center" vertical="center"/>
    </xf>
    <xf numFmtId="49" fontId="58" fillId="0" borderId="1" xfId="0" applyNumberFormat="1" applyFont="1" applyFill="1" applyBorder="1" applyAlignment="1">
      <alignment horizontal="left" vertical="center" wrapText="1"/>
    </xf>
    <xf numFmtId="49" fontId="58" fillId="0" borderId="1" xfId="0" applyNumberFormat="1" applyFont="1" applyFill="1" applyBorder="1" applyAlignment="1">
      <alignment horizontal="center" vertical="center" wrapText="1"/>
    </xf>
    <xf numFmtId="170" fontId="58" fillId="0" borderId="1" xfId="0" applyNumberFormat="1" applyFont="1" applyFill="1" applyBorder="1" applyAlignment="1">
      <alignment horizontal="center" vertical="center"/>
    </xf>
    <xf numFmtId="4" fontId="58" fillId="0" borderId="1" xfId="8" quotePrefix="1" applyNumberFormat="1" applyFont="1" applyFill="1" applyBorder="1" applyAlignment="1">
      <alignment horizontal="center" vertical="center" wrapText="1"/>
    </xf>
    <xf numFmtId="3" fontId="58" fillId="0" borderId="1" xfId="8" quotePrefix="1" applyNumberFormat="1" applyFont="1" applyFill="1" applyBorder="1" applyAlignment="1">
      <alignment horizontal="left" vertical="center" wrapText="1"/>
    </xf>
    <xf numFmtId="4" fontId="33" fillId="0" borderId="1" xfId="2" applyNumberFormat="1" applyFont="1" applyFill="1" applyBorder="1" applyAlignment="1">
      <alignment vertical="center" wrapText="1"/>
    </xf>
    <xf numFmtId="3" fontId="62" fillId="0" borderId="1" xfId="2" quotePrefix="1" applyNumberFormat="1" applyFont="1" applyFill="1" applyBorder="1" applyAlignment="1">
      <alignment horizontal="center" vertical="center" wrapText="1"/>
    </xf>
    <xf numFmtId="0" fontId="62" fillId="0" borderId="1" xfId="2" applyFont="1" applyFill="1" applyBorder="1" applyAlignment="1">
      <alignment horizontal="center" vertical="center" wrapText="1"/>
    </xf>
    <xf numFmtId="0" fontId="63" fillId="0" borderId="1" xfId="2" applyFont="1" applyFill="1" applyBorder="1" applyAlignment="1">
      <alignment vertical="center" wrapText="1"/>
    </xf>
    <xf numFmtId="0" fontId="39" fillId="0" borderId="10" xfId="2" applyFont="1" applyFill="1" applyBorder="1" applyAlignment="1">
      <alignment horizontal="center" vertical="center" wrapText="1"/>
    </xf>
    <xf numFmtId="0" fontId="39" fillId="0" borderId="10" xfId="3" applyFont="1" applyFill="1" applyBorder="1" applyAlignment="1">
      <alignment vertical="center" wrapText="1"/>
    </xf>
    <xf numFmtId="0" fontId="39" fillId="0" borderId="1" xfId="0" applyFont="1" applyFill="1" applyBorder="1" applyAlignment="1">
      <alignment horizontal="center" vertical="center" wrapText="1"/>
    </xf>
    <xf numFmtId="0" fontId="32" fillId="0" borderId="1" xfId="2" quotePrefix="1" applyFont="1" applyFill="1" applyBorder="1" applyAlignment="1">
      <alignment horizontal="center" vertical="center" wrapText="1"/>
    </xf>
    <xf numFmtId="2" fontId="32" fillId="0" borderId="1" xfId="2" applyNumberFormat="1" applyFont="1" applyFill="1" applyBorder="1" applyAlignment="1">
      <alignment vertical="center" wrapText="1"/>
    </xf>
    <xf numFmtId="0" fontId="15" fillId="0" borderId="1" xfId="2" quotePrefix="1" applyFont="1" applyFill="1" applyBorder="1" applyAlignment="1">
      <alignment horizontal="center" vertical="center" wrapText="1"/>
    </xf>
    <xf numFmtId="4" fontId="15" fillId="0" borderId="1" xfId="2" applyNumberFormat="1" applyFont="1" applyFill="1" applyBorder="1" applyAlignment="1">
      <alignment vertical="center" wrapText="1"/>
    </xf>
    <xf numFmtId="0" fontId="64" fillId="0" borderId="1" xfId="1" quotePrefix="1" applyFont="1" applyFill="1" applyBorder="1" applyAlignment="1">
      <alignment horizontal="center" vertical="center"/>
    </xf>
    <xf numFmtId="0" fontId="64" fillId="0" borderId="1" xfId="1" applyFont="1" applyFill="1" applyBorder="1" applyAlignment="1">
      <alignment horizontal="justify" vertical="center" wrapText="1"/>
    </xf>
    <xf numFmtId="4" fontId="64" fillId="0" borderId="1" xfId="1" applyNumberFormat="1" applyFont="1" applyFill="1" applyBorder="1" applyAlignment="1">
      <alignment horizontal="right" vertical="center" wrapText="1"/>
    </xf>
    <xf numFmtId="0" fontId="19" fillId="0" borderId="0" xfId="16" applyFont="1"/>
    <xf numFmtId="0" fontId="65" fillId="0" borderId="0" xfId="16" applyFont="1"/>
    <xf numFmtId="0" fontId="15" fillId="0" borderId="0" xfId="16" applyFont="1" applyAlignment="1">
      <alignment horizontal="center" vertical="center"/>
    </xf>
    <xf numFmtId="3" fontId="8" fillId="0" borderId="1" xfId="16" applyNumberFormat="1" applyFont="1" applyBorder="1" applyAlignment="1">
      <alignment horizontal="center" vertical="center" wrapText="1"/>
    </xf>
    <xf numFmtId="0" fontId="8" fillId="0" borderId="0" xfId="16" applyFont="1" applyAlignment="1">
      <alignment horizontal="center"/>
    </xf>
    <xf numFmtId="3" fontId="8" fillId="0" borderId="1" xfId="16" applyNumberFormat="1" applyFont="1" applyBorder="1" applyAlignment="1">
      <alignment horizontal="center" vertical="center"/>
    </xf>
    <xf numFmtId="49" fontId="8" fillId="0" borderId="1" xfId="16" quotePrefix="1" applyNumberFormat="1" applyFont="1" applyBorder="1" applyAlignment="1">
      <alignment horizontal="center" vertical="center"/>
    </xf>
    <xf numFmtId="4" fontId="8" fillId="0" borderId="1" xfId="16" quotePrefix="1" applyNumberFormat="1" applyFont="1" applyBorder="1" applyAlignment="1">
      <alignment horizontal="center" vertical="center"/>
    </xf>
    <xf numFmtId="4" fontId="8" fillId="0" borderId="1" xfId="16" applyNumberFormat="1" applyFont="1" applyBorder="1" applyAlignment="1">
      <alignment horizontal="center" vertical="center" wrapText="1"/>
    </xf>
    <xf numFmtId="49" fontId="15" fillId="0" borderId="1" xfId="16" quotePrefix="1" applyNumberFormat="1" applyFont="1" applyBorder="1" applyAlignment="1">
      <alignment horizontal="center" vertical="center" wrapText="1"/>
    </xf>
    <xf numFmtId="4" fontId="15" fillId="0" borderId="1" xfId="16" applyNumberFormat="1" applyFont="1" applyBorder="1" applyAlignment="1">
      <alignment horizontal="left" vertical="center" wrapText="1"/>
    </xf>
    <xf numFmtId="4" fontId="15" fillId="0" borderId="1" xfId="16" quotePrefix="1" applyNumberFormat="1" applyFont="1" applyBorder="1" applyAlignment="1">
      <alignment horizontal="center" vertical="center" wrapText="1"/>
    </xf>
    <xf numFmtId="4" fontId="15" fillId="0" borderId="1" xfId="16" applyNumberFormat="1" applyFont="1" applyBorder="1" applyAlignment="1">
      <alignment horizontal="right" vertical="center" wrapText="1"/>
    </xf>
    <xf numFmtId="4" fontId="15" fillId="0" borderId="1" xfId="16" quotePrefix="1" applyNumberFormat="1" applyFont="1" applyBorder="1" applyAlignment="1">
      <alignment horizontal="right" vertical="center" wrapText="1"/>
    </xf>
    <xf numFmtId="0" fontId="15" fillId="0" borderId="0" xfId="16" applyFont="1" applyAlignment="1">
      <alignment horizontal="center"/>
    </xf>
    <xf numFmtId="49" fontId="15" fillId="0" borderId="1" xfId="16" applyNumberFormat="1" applyFont="1" applyBorder="1" applyAlignment="1">
      <alignment horizontal="center" vertical="center" wrapText="1"/>
    </xf>
    <xf numFmtId="0" fontId="15" fillId="0" borderId="0" xfId="16" applyFont="1"/>
    <xf numFmtId="0" fontId="8" fillId="0" borderId="0" xfId="16" applyFont="1"/>
    <xf numFmtId="49" fontId="8" fillId="0" borderId="6" xfId="16" applyNumberFormat="1" applyFont="1" applyBorder="1" applyAlignment="1">
      <alignment horizontal="center" vertical="center" wrapText="1"/>
    </xf>
    <xf numFmtId="4" fontId="8" fillId="0" borderId="6" xfId="16" applyNumberFormat="1" applyFont="1" applyBorder="1" applyAlignment="1">
      <alignment horizontal="left" vertical="center" wrapText="1"/>
    </xf>
    <xf numFmtId="4" fontId="8" fillId="0" borderId="6" xfId="16" applyNumberFormat="1" applyFont="1" applyBorder="1" applyAlignment="1">
      <alignment horizontal="center" vertical="center" wrapText="1"/>
    </xf>
    <xf numFmtId="4" fontId="8" fillId="0" borderId="6" xfId="16" applyNumberFormat="1" applyFont="1" applyBorder="1" applyAlignment="1">
      <alignment horizontal="right" vertical="center" wrapText="1"/>
    </xf>
    <xf numFmtId="0" fontId="18" fillId="0" borderId="0" xfId="16" applyFont="1"/>
    <xf numFmtId="49" fontId="18" fillId="0" borderId="6" xfId="16" applyNumberFormat="1" applyFont="1" applyBorder="1" applyAlignment="1">
      <alignment horizontal="center" vertical="center" wrapText="1"/>
    </xf>
    <xf numFmtId="4" fontId="18" fillId="0" borderId="6" xfId="16" applyNumberFormat="1" applyFont="1" applyBorder="1" applyAlignment="1">
      <alignment horizontal="left" vertical="center" wrapText="1"/>
    </xf>
    <xf numFmtId="4" fontId="18" fillId="0" borderId="6" xfId="16" applyNumberFormat="1" applyFont="1" applyBorder="1" applyAlignment="1">
      <alignment horizontal="center" vertical="center" wrapText="1"/>
    </xf>
    <xf numFmtId="4" fontId="18" fillId="0" borderId="6" xfId="16" applyNumberFormat="1" applyFont="1" applyBorder="1" applyAlignment="1">
      <alignment horizontal="right" vertical="center" wrapText="1"/>
    </xf>
    <xf numFmtId="4" fontId="8" fillId="0" borderId="6" xfId="16" quotePrefix="1" applyNumberFormat="1" applyFont="1" applyBorder="1" applyAlignment="1">
      <alignment horizontal="left" vertical="center" wrapText="1"/>
    </xf>
    <xf numFmtId="0" fontId="8" fillId="0" borderId="6" xfId="16" applyFont="1" applyBorder="1" applyAlignment="1">
      <alignment vertical="center" wrapText="1"/>
    </xf>
    <xf numFmtId="4" fontId="8" fillId="0" borderId="6" xfId="16" applyNumberFormat="1" applyFont="1" applyBorder="1" applyAlignment="1">
      <alignment vertical="center" wrapText="1"/>
    </xf>
    <xf numFmtId="4" fontId="18" fillId="0" borderId="6" xfId="16" applyNumberFormat="1" applyFont="1" applyBorder="1" applyAlignment="1">
      <alignment vertical="center" wrapText="1"/>
    </xf>
    <xf numFmtId="4" fontId="8" fillId="0" borderId="6" xfId="16" applyNumberFormat="1" applyFont="1" applyBorder="1" applyAlignment="1">
      <alignment horizontal="center" vertical="center"/>
    </xf>
    <xf numFmtId="49" fontId="8" fillId="0" borderId="8" xfId="16" applyNumberFormat="1" applyFont="1" applyBorder="1" applyAlignment="1">
      <alignment horizontal="center" vertical="center" wrapText="1"/>
    </xf>
    <xf numFmtId="4" fontId="8" fillId="0" borderId="8" xfId="16" applyNumberFormat="1" applyFont="1" applyBorder="1" applyAlignment="1">
      <alignment horizontal="left" vertical="center" wrapText="1"/>
    </xf>
    <xf numFmtId="4" fontId="8" fillId="0" borderId="8" xfId="16" applyNumberFormat="1" applyFont="1" applyBorder="1" applyAlignment="1">
      <alignment horizontal="center" vertical="center" wrapText="1"/>
    </xf>
    <xf numFmtId="4" fontId="8" fillId="0" borderId="8" xfId="16" applyNumberFormat="1" applyFont="1" applyBorder="1" applyAlignment="1">
      <alignment horizontal="right" vertical="center" wrapText="1"/>
    </xf>
    <xf numFmtId="49" fontId="15" fillId="0" borderId="3" xfId="16" applyNumberFormat="1" applyFont="1" applyBorder="1" applyAlignment="1">
      <alignment horizontal="center" vertical="center"/>
    </xf>
    <xf numFmtId="49" fontId="8" fillId="0" borderId="6" xfId="16" applyNumberFormat="1" applyFont="1" applyBorder="1" applyAlignment="1">
      <alignment horizontal="center" vertical="center"/>
    </xf>
    <xf numFmtId="0" fontId="8" fillId="0" borderId="6" xfId="16" applyFont="1" applyBorder="1" applyAlignment="1">
      <alignment horizontal="left" vertical="center" wrapText="1"/>
    </xf>
    <xf numFmtId="4" fontId="35" fillId="0" borderId="6" xfId="16" applyNumberFormat="1" applyFont="1" applyBorder="1" applyAlignment="1">
      <alignment horizontal="right" vertical="center" wrapText="1"/>
    </xf>
    <xf numFmtId="4" fontId="33" fillId="0" borderId="6" xfId="16" applyNumberFormat="1" applyFont="1" applyBorder="1" applyAlignment="1">
      <alignment horizontal="left" vertical="center" wrapText="1"/>
    </xf>
    <xf numFmtId="4" fontId="18" fillId="0" borderId="6" xfId="16" applyNumberFormat="1" applyFont="1" applyBorder="1" applyAlignment="1">
      <alignment horizontal="center" vertical="center"/>
    </xf>
    <xf numFmtId="49" fontId="18" fillId="0" borderId="6" xfId="16" applyNumberFormat="1" applyFont="1" applyBorder="1" applyAlignment="1">
      <alignment horizontal="center" vertical="center"/>
    </xf>
    <xf numFmtId="165" fontId="8" fillId="0" borderId="0" xfId="16" applyNumberFormat="1" applyFont="1"/>
    <xf numFmtId="0" fontId="18" fillId="0" borderId="6" xfId="16" applyFont="1" applyBorder="1" applyAlignment="1">
      <alignment wrapText="1"/>
    </xf>
    <xf numFmtId="4" fontId="18" fillId="0" borderId="6" xfId="16" applyNumberFormat="1" applyFont="1" applyBorder="1" applyAlignment="1">
      <alignment wrapText="1"/>
    </xf>
    <xf numFmtId="0" fontId="8" fillId="0" borderId="0" xfId="16" applyFont="1" applyAlignment="1">
      <alignment vertical="center"/>
    </xf>
    <xf numFmtId="49" fontId="8" fillId="0" borderId="8" xfId="16" applyNumberFormat="1" applyFont="1" applyBorder="1" applyAlignment="1">
      <alignment horizontal="center" vertical="center"/>
    </xf>
    <xf numFmtId="4" fontId="8" fillId="0" borderId="8" xfId="16" applyNumberFormat="1" applyFont="1" applyBorder="1" applyAlignment="1">
      <alignment horizontal="center" vertical="center"/>
    </xf>
    <xf numFmtId="49" fontId="8" fillId="0" borderId="3" xfId="16" applyNumberFormat="1" applyFont="1" applyBorder="1" applyAlignment="1">
      <alignment horizontal="center" vertical="center"/>
    </xf>
    <xf numFmtId="0" fontId="8" fillId="0" borderId="3" xfId="16" applyFont="1" applyBorder="1" applyAlignment="1">
      <alignment horizontal="center" vertical="center"/>
    </xf>
    <xf numFmtId="0" fontId="8" fillId="0" borderId="6" xfId="16" applyFont="1" applyBorder="1" applyAlignment="1">
      <alignment horizontal="center" vertical="center"/>
    </xf>
    <xf numFmtId="2" fontId="8" fillId="0" borderId="6" xfId="16" applyNumberFormat="1" applyFont="1" applyBorder="1" applyAlignment="1">
      <alignment vertical="center" wrapText="1"/>
    </xf>
    <xf numFmtId="0" fontId="8" fillId="0" borderId="8" xfId="16" applyFont="1" applyBorder="1" applyAlignment="1">
      <alignment horizontal="center" vertical="center"/>
    </xf>
    <xf numFmtId="49" fontId="8" fillId="0" borderId="0" xfId="16" applyNumberFormat="1" applyFont="1" applyAlignment="1">
      <alignment horizontal="center" vertical="center"/>
    </xf>
    <xf numFmtId="0" fontId="8" fillId="0" borderId="0" xfId="19" applyFont="1" applyAlignment="1">
      <alignment vertical="center"/>
    </xf>
    <xf numFmtId="165" fontId="8" fillId="0" borderId="0" xfId="19" applyNumberFormat="1" applyFont="1" applyAlignment="1">
      <alignment vertical="center"/>
    </xf>
    <xf numFmtId="165" fontId="15" fillId="0" borderId="13" xfId="19" applyNumberFormat="1" applyFont="1" applyBorder="1" applyAlignment="1">
      <alignment vertical="center"/>
    </xf>
    <xf numFmtId="165" fontId="15" fillId="0" borderId="0" xfId="19" applyNumberFormat="1" applyFont="1" applyAlignment="1">
      <alignment vertical="center"/>
    </xf>
    <xf numFmtId="165" fontId="16" fillId="0" borderId="13" xfId="19" applyNumberFormat="1" applyFont="1" applyBorder="1" applyAlignment="1">
      <alignment vertical="center"/>
    </xf>
    <xf numFmtId="165" fontId="18" fillId="0" borderId="13" xfId="19" applyNumberFormat="1" applyFont="1" applyBorder="1" applyAlignment="1">
      <alignment vertical="center"/>
    </xf>
    <xf numFmtId="0" fontId="15" fillId="0" borderId="13" xfId="19" applyFont="1" applyBorder="1" applyAlignment="1">
      <alignment vertical="center"/>
    </xf>
    <xf numFmtId="167" fontId="8" fillId="0" borderId="0" xfId="19" applyNumberFormat="1" applyFont="1" applyAlignment="1">
      <alignment vertical="center"/>
    </xf>
    <xf numFmtId="165" fontId="18" fillId="0" borderId="0" xfId="19" applyNumberFormat="1" applyFont="1" applyAlignment="1">
      <alignment vertical="center"/>
    </xf>
    <xf numFmtId="0" fontId="69" fillId="0" borderId="0" xfId="16" applyFont="1"/>
    <xf numFmtId="0" fontId="73" fillId="0" borderId="0" xfId="16" applyFont="1"/>
    <xf numFmtId="0" fontId="77" fillId="0" borderId="0" xfId="16" applyFont="1"/>
    <xf numFmtId="0" fontId="8" fillId="0" borderId="1" xfId="16" applyFont="1" applyBorder="1" applyAlignment="1">
      <alignment horizontal="center" vertical="center" wrapText="1"/>
    </xf>
    <xf numFmtId="49" fontId="79" fillId="0" borderId="1" xfId="16" quotePrefix="1" applyNumberFormat="1" applyFont="1" applyBorder="1" applyAlignment="1">
      <alignment horizontal="center" vertical="center" wrapText="1"/>
    </xf>
    <xf numFmtId="4" fontId="79" fillId="0" borderId="1" xfId="16" quotePrefix="1" applyNumberFormat="1" applyFont="1" applyBorder="1" applyAlignment="1">
      <alignment horizontal="center" vertical="center" wrapText="1"/>
    </xf>
    <xf numFmtId="49" fontId="76" fillId="0" borderId="1" xfId="16" quotePrefix="1" applyNumberFormat="1" applyFont="1" applyBorder="1" applyAlignment="1">
      <alignment horizontal="center" vertical="center" wrapText="1"/>
    </xf>
    <xf numFmtId="4" fontId="76" fillId="0" borderId="1" xfId="16" applyNumberFormat="1" applyFont="1" applyBorder="1" applyAlignment="1">
      <alignment horizontal="left" vertical="center" wrapText="1"/>
    </xf>
    <xf numFmtId="4" fontId="76" fillId="0" borderId="1" xfId="16" quotePrefix="1" applyNumberFormat="1" applyFont="1" applyBorder="1" applyAlignment="1">
      <alignment horizontal="center" vertical="center" wrapText="1"/>
    </xf>
    <xf numFmtId="4" fontId="76" fillId="0" borderId="1" xfId="16" applyNumberFormat="1" applyFont="1" applyBorder="1" applyAlignment="1">
      <alignment horizontal="right" vertical="center" wrapText="1"/>
    </xf>
    <xf numFmtId="49" fontId="78" fillId="0" borderId="6" xfId="16" applyNumberFormat="1" applyFont="1" applyBorder="1" applyAlignment="1">
      <alignment horizontal="center" vertical="center" wrapText="1"/>
    </xf>
    <xf numFmtId="4" fontId="78" fillId="0" borderId="6" xfId="16" applyNumberFormat="1" applyFont="1" applyBorder="1" applyAlignment="1">
      <alignment horizontal="left" vertical="center" wrapText="1"/>
    </xf>
    <xf numFmtId="4" fontId="78" fillId="0" borderId="6" xfId="16" applyNumberFormat="1" applyFont="1" applyBorder="1" applyAlignment="1">
      <alignment horizontal="center" vertical="center" wrapText="1"/>
    </xf>
    <xf numFmtId="4" fontId="78" fillId="0" borderId="6" xfId="16" applyNumberFormat="1" applyFont="1" applyBorder="1" applyAlignment="1">
      <alignment horizontal="right" vertical="center" wrapText="1"/>
    </xf>
    <xf numFmtId="49" fontId="80" fillId="0" borderId="6" xfId="16" applyNumberFormat="1" applyFont="1" applyBorder="1" applyAlignment="1">
      <alignment horizontal="center" vertical="center" wrapText="1"/>
    </xf>
    <xf numFmtId="4" fontId="80" fillId="0" borderId="6" xfId="16" quotePrefix="1" applyNumberFormat="1" applyFont="1" applyBorder="1" applyAlignment="1">
      <alignment horizontal="left" vertical="center" wrapText="1"/>
    </xf>
    <xf numFmtId="4" fontId="80" fillId="0" borderId="6" xfId="16" applyNumberFormat="1" applyFont="1" applyBorder="1" applyAlignment="1">
      <alignment horizontal="center" vertical="center" wrapText="1"/>
    </xf>
    <xf numFmtId="4" fontId="80" fillId="0" borderId="6" xfId="16" applyNumberFormat="1" applyFont="1" applyBorder="1" applyAlignment="1">
      <alignment horizontal="right" vertical="center" wrapText="1"/>
    </xf>
    <xf numFmtId="4" fontId="81" fillId="0" borderId="6" xfId="16" applyNumberFormat="1" applyFont="1" applyBorder="1" applyAlignment="1">
      <alignment horizontal="right" vertical="center" wrapText="1"/>
    </xf>
    <xf numFmtId="4" fontId="18" fillId="0" borderId="6" xfId="16" quotePrefix="1" applyNumberFormat="1" applyFont="1" applyBorder="1" applyAlignment="1">
      <alignment vertical="center" wrapText="1"/>
    </xf>
    <xf numFmtId="0" fontId="78" fillId="0" borderId="6" xfId="16" applyFont="1" applyBorder="1" applyAlignment="1">
      <alignment vertical="center" wrapText="1"/>
    </xf>
    <xf numFmtId="4" fontId="78" fillId="0" borderId="6" xfId="16" applyNumberFormat="1" applyFont="1" applyBorder="1" applyAlignment="1">
      <alignment vertical="center" wrapText="1"/>
    </xf>
    <xf numFmtId="49" fontId="78" fillId="0" borderId="8" xfId="16" applyNumberFormat="1" applyFont="1" applyBorder="1" applyAlignment="1">
      <alignment horizontal="center" vertical="center" wrapText="1"/>
    </xf>
    <xf numFmtId="0" fontId="78" fillId="0" borderId="8" xfId="16" applyFont="1" applyBorder="1" applyAlignment="1">
      <alignment vertical="center" wrapText="1"/>
    </xf>
    <xf numFmtId="4" fontId="78" fillId="0" borderId="8" xfId="16" applyNumberFormat="1" applyFont="1" applyBorder="1" applyAlignment="1">
      <alignment horizontal="center" vertical="center" wrapText="1"/>
    </xf>
    <xf numFmtId="4" fontId="78" fillId="0" borderId="8" xfId="16" applyNumberFormat="1" applyFont="1" applyBorder="1" applyAlignment="1">
      <alignment horizontal="right" vertical="center" wrapText="1"/>
    </xf>
    <xf numFmtId="4" fontId="80" fillId="0" borderId="8" xfId="16" applyNumberFormat="1" applyFont="1" applyBorder="1" applyAlignment="1">
      <alignment horizontal="right" vertical="center" wrapText="1"/>
    </xf>
    <xf numFmtId="0" fontId="78" fillId="0" borderId="6" xfId="16" applyFont="1" applyBorder="1" applyAlignment="1">
      <alignment horizontal="left" vertical="center" wrapText="1"/>
    </xf>
    <xf numFmtId="4" fontId="80" fillId="0" borderId="6" xfId="16" applyNumberFormat="1" applyFont="1" applyBorder="1" applyAlignment="1">
      <alignment horizontal="left" vertical="center" wrapText="1"/>
    </xf>
    <xf numFmtId="0" fontId="80" fillId="0" borderId="6" xfId="16" applyFont="1" applyBorder="1" applyAlignment="1">
      <alignment vertical="center" wrapText="1"/>
    </xf>
    <xf numFmtId="4" fontId="82" fillId="0" borderId="6" xfId="16" applyNumberFormat="1" applyFont="1" applyBorder="1" applyAlignment="1">
      <alignment horizontal="right" vertical="center" wrapText="1"/>
    </xf>
    <xf numFmtId="4" fontId="83" fillId="0" borderId="6" xfId="16" applyNumberFormat="1" applyFont="1" applyBorder="1" applyAlignment="1">
      <alignment horizontal="right" vertical="center" wrapText="1"/>
    </xf>
    <xf numFmtId="49" fontId="76" fillId="0" borderId="7" xfId="16" applyNumberFormat="1" applyFont="1" applyBorder="1" applyAlignment="1">
      <alignment horizontal="center" vertical="center" wrapText="1"/>
    </xf>
    <xf numFmtId="4" fontId="76" fillId="0" borderId="7" xfId="16" applyNumberFormat="1" applyFont="1" applyBorder="1" applyAlignment="1">
      <alignment horizontal="left" vertical="center" wrapText="1"/>
    </xf>
    <xf numFmtId="4" fontId="76" fillId="0" borderId="7" xfId="16" applyNumberFormat="1" applyFont="1" applyBorder="1" applyAlignment="1">
      <alignment horizontal="center" vertical="center" wrapText="1"/>
    </xf>
    <xf numFmtId="4" fontId="78" fillId="0" borderId="7" xfId="16" applyNumberFormat="1" applyFont="1" applyBorder="1" applyAlignment="1">
      <alignment horizontal="right" vertical="center" wrapText="1"/>
    </xf>
    <xf numFmtId="2" fontId="77" fillId="0" borderId="0" xfId="16" applyNumberFormat="1" applyFont="1"/>
    <xf numFmtId="0" fontId="68" fillId="0" borderId="13" xfId="16" applyFont="1" applyBorder="1" applyAlignment="1">
      <alignment vertical="center"/>
    </xf>
    <xf numFmtId="0" fontId="19" fillId="0" borderId="0" xfId="16" applyFont="1" applyAlignment="1">
      <alignment horizontal="center"/>
    </xf>
    <xf numFmtId="165" fontId="19" fillId="0" borderId="0" xfId="16" applyNumberFormat="1" applyFont="1"/>
    <xf numFmtId="0" fontId="85" fillId="0" borderId="0" xfId="16" applyFont="1"/>
    <xf numFmtId="0" fontId="85" fillId="0" borderId="0" xfId="16" applyFont="1" applyAlignment="1">
      <alignment vertical="center"/>
    </xf>
    <xf numFmtId="1" fontId="85" fillId="0" borderId="0" xfId="16" applyNumberFormat="1" applyFont="1" applyAlignment="1">
      <alignment vertical="center"/>
    </xf>
    <xf numFmtId="4" fontId="85" fillId="0" borderId="0" xfId="16" applyNumberFormat="1" applyFont="1" applyAlignment="1">
      <alignment horizontal="right" vertical="center"/>
    </xf>
    <xf numFmtId="4" fontId="85" fillId="0" borderId="0" xfId="16" applyNumberFormat="1" applyFont="1" applyAlignment="1">
      <alignment vertical="center"/>
    </xf>
    <xf numFmtId="49" fontId="19" fillId="0" borderId="0" xfId="16" applyNumberFormat="1" applyFont="1" applyAlignment="1">
      <alignment horizontal="center" vertical="center"/>
    </xf>
    <xf numFmtId="0" fontId="19" fillId="0" borderId="0" xfId="16" applyFont="1" applyAlignment="1">
      <alignment horizontal="center" vertical="center"/>
    </xf>
    <xf numFmtId="4" fontId="19" fillId="0" borderId="0" xfId="16" applyNumberFormat="1" applyFont="1" applyAlignment="1">
      <alignment horizontal="center" vertical="center"/>
    </xf>
    <xf numFmtId="43" fontId="15" fillId="0" borderId="0" xfId="16" applyNumberFormat="1" applyFont="1" applyAlignment="1">
      <alignment horizontal="center" vertical="center"/>
    </xf>
    <xf numFmtId="0" fontId="8" fillId="0" borderId="1" xfId="16" quotePrefix="1" applyFont="1" applyBorder="1" applyAlignment="1">
      <alignment horizontal="center" vertical="center"/>
    </xf>
    <xf numFmtId="49" fontId="8" fillId="0" borderId="1" xfId="16" applyNumberFormat="1" applyFont="1" applyBorder="1" applyAlignment="1">
      <alignment horizontal="center" vertical="center" wrapText="1"/>
    </xf>
    <xf numFmtId="0" fontId="15" fillId="0" borderId="1" xfId="16" applyFont="1" applyBorder="1" applyAlignment="1">
      <alignment horizontal="left" vertical="center" wrapText="1"/>
    </xf>
    <xf numFmtId="165" fontId="15" fillId="0" borderId="1" xfId="16" applyNumberFormat="1" applyFont="1" applyBorder="1" applyAlignment="1">
      <alignment horizontal="right" vertical="center"/>
    </xf>
    <xf numFmtId="4" fontId="8" fillId="0" borderId="0" xfId="16" applyNumberFormat="1" applyFont="1" applyAlignment="1">
      <alignment vertical="center"/>
    </xf>
    <xf numFmtId="165" fontId="8" fillId="0" borderId="0" xfId="16" applyNumberFormat="1" applyFont="1" applyAlignment="1">
      <alignment vertical="center"/>
    </xf>
    <xf numFmtId="43" fontId="8" fillId="0" borderId="0" xfId="16" applyNumberFormat="1" applyFont="1" applyAlignment="1">
      <alignment vertical="center"/>
    </xf>
    <xf numFmtId="165" fontId="15" fillId="0" borderId="0" xfId="16" applyNumberFormat="1" applyFont="1" applyAlignment="1">
      <alignment vertical="center"/>
    </xf>
    <xf numFmtId="0" fontId="15" fillId="0" borderId="0" xfId="16" applyFont="1" applyAlignment="1">
      <alignment vertical="center"/>
    </xf>
    <xf numFmtId="165" fontId="16" fillId="0" borderId="0" xfId="16" applyNumberFormat="1" applyFont="1" applyAlignment="1">
      <alignment vertical="center"/>
    </xf>
    <xf numFmtId="0" fontId="18" fillId="0" borderId="0" xfId="16" applyFont="1" applyAlignment="1">
      <alignment vertical="center"/>
    </xf>
    <xf numFmtId="0" fontId="87" fillId="0" borderId="1" xfId="17" applyFont="1" applyBorder="1" applyAlignment="1">
      <alignment horizontal="center" vertical="center" wrapText="1"/>
    </xf>
    <xf numFmtId="0" fontId="87" fillId="0" borderId="1" xfId="17" applyFont="1" applyBorder="1" applyAlignment="1">
      <alignment vertical="center" wrapText="1"/>
    </xf>
    <xf numFmtId="0" fontId="19" fillId="0" borderId="0" xfId="16" applyFont="1" applyAlignment="1">
      <alignment vertical="center"/>
    </xf>
    <xf numFmtId="166" fontId="19" fillId="0" borderId="0" xfId="16" applyNumberFormat="1" applyFont="1" applyAlignment="1">
      <alignment vertical="center"/>
    </xf>
    <xf numFmtId="43" fontId="19" fillId="0" borderId="0" xfId="16" applyNumberFormat="1" applyFont="1" applyAlignment="1">
      <alignment vertical="center"/>
    </xf>
    <xf numFmtId="0" fontId="8" fillId="0" borderId="12" xfId="16" applyFont="1" applyBorder="1" applyAlignment="1">
      <alignment horizontal="left" vertical="center" wrapText="1"/>
    </xf>
    <xf numFmtId="4" fontId="19" fillId="0" borderId="0" xfId="16" applyNumberFormat="1" applyFont="1" applyAlignment="1">
      <alignment vertical="center"/>
    </xf>
    <xf numFmtId="0" fontId="8" fillId="0" borderId="1" xfId="16" applyFont="1" applyBorder="1" applyAlignment="1">
      <alignment vertical="center"/>
    </xf>
    <xf numFmtId="0" fontId="8" fillId="0" borderId="1" xfId="16" applyFont="1" applyBorder="1" applyAlignment="1">
      <alignment horizontal="center" vertical="center"/>
    </xf>
    <xf numFmtId="0" fontId="39" fillId="0" borderId="12" xfId="1" applyFont="1" applyFill="1" applyBorder="1" applyAlignment="1">
      <alignment horizontal="center" vertical="center" wrapText="1"/>
    </xf>
    <xf numFmtId="0" fontId="39" fillId="0" borderId="0" xfId="1" applyFont="1" applyFill="1" applyAlignment="1">
      <alignment horizontal="center" vertical="center" wrapText="1"/>
    </xf>
    <xf numFmtId="0" fontId="39" fillId="0" borderId="0" xfId="1" applyFont="1" applyFill="1" applyAlignment="1">
      <alignment horizontal="center" vertical="center" wrapText="1"/>
    </xf>
    <xf numFmtId="0" fontId="56" fillId="0" borderId="19" xfId="0" applyFont="1" applyBorder="1" applyAlignment="1">
      <alignment horizontal="justify" vertical="center" wrapText="1"/>
    </xf>
    <xf numFmtId="49" fontId="15" fillId="0" borderId="1" xfId="16" applyNumberFormat="1" applyFont="1" applyBorder="1" applyAlignment="1">
      <alignment horizontal="center" vertical="center"/>
    </xf>
    <xf numFmtId="4" fontId="15" fillId="0" borderId="1" xfId="16" applyNumberFormat="1" applyFont="1" applyBorder="1" applyAlignment="1">
      <alignment horizontal="center" vertical="center"/>
    </xf>
    <xf numFmtId="4" fontId="15" fillId="0" borderId="1" xfId="16" applyNumberFormat="1" applyFont="1" applyBorder="1" applyAlignment="1">
      <alignment horizontal="center" vertical="center" wrapText="1"/>
    </xf>
    <xf numFmtId="0" fontId="15" fillId="0" borderId="1" xfId="16" applyFont="1" applyBorder="1" applyAlignment="1">
      <alignment horizontal="center" vertical="center"/>
    </xf>
    <xf numFmtId="2" fontId="39" fillId="0" borderId="1" xfId="2" applyNumberFormat="1" applyFont="1" applyFill="1" applyBorder="1" applyAlignment="1">
      <alignment horizontal="right" vertical="center" wrapText="1"/>
    </xf>
    <xf numFmtId="2" fontId="40" fillId="0" borderId="1" xfId="2" applyNumberFormat="1" applyFont="1" applyFill="1" applyBorder="1" applyAlignment="1">
      <alignment horizontal="right" vertical="center" wrapText="1"/>
    </xf>
    <xf numFmtId="2" fontId="32" fillId="0" borderId="1" xfId="2" applyNumberFormat="1" applyFont="1" applyFill="1" applyBorder="1" applyAlignment="1">
      <alignment horizontal="right" vertical="center" wrapText="1"/>
    </xf>
    <xf numFmtId="2" fontId="39" fillId="0" borderId="1" xfId="1" applyNumberFormat="1" applyFont="1" applyFill="1" applyBorder="1" applyAlignment="1">
      <alignment horizontal="right" vertical="center" wrapText="1"/>
    </xf>
    <xf numFmtId="2" fontId="39" fillId="0" borderId="1" xfId="9" applyNumberFormat="1" applyFont="1" applyFill="1" applyBorder="1" applyAlignment="1">
      <alignment horizontal="right" vertical="center" wrapText="1"/>
    </xf>
    <xf numFmtId="2" fontId="39" fillId="0" borderId="1" xfId="6" applyNumberFormat="1" applyFont="1" applyFill="1" applyBorder="1" applyAlignment="1">
      <alignment horizontal="right" vertical="center" wrapText="1"/>
    </xf>
    <xf numFmtId="2" fontId="39" fillId="0" borderId="1" xfId="5" applyNumberFormat="1" applyFont="1" applyFill="1" applyBorder="1" applyAlignment="1">
      <alignment horizontal="right" vertical="center" wrapText="1"/>
    </xf>
    <xf numFmtId="2" fontId="64" fillId="0" borderId="1" xfId="1" applyNumberFormat="1" applyFont="1" applyFill="1" applyBorder="1" applyAlignment="1">
      <alignment horizontal="right" vertical="center" wrapText="1"/>
    </xf>
    <xf numFmtId="2" fontId="39" fillId="0" borderId="1" xfId="12" applyNumberFormat="1" applyFont="1" applyFill="1" applyBorder="1" applyAlignment="1">
      <alignment horizontal="right" vertical="center" wrapText="1"/>
    </xf>
    <xf numFmtId="2" fontId="39" fillId="0" borderId="0" xfId="1" applyNumberFormat="1" applyFont="1" applyFill="1" applyAlignment="1">
      <alignment horizontal="justify" vertical="center" wrapText="1"/>
    </xf>
    <xf numFmtId="0" fontId="4" fillId="0" borderId="1" xfId="2" applyFont="1" applyFill="1" applyBorder="1" applyAlignment="1">
      <alignment horizontal="justify" vertical="center" wrapText="1"/>
    </xf>
    <xf numFmtId="2" fontId="4" fillId="0" borderId="1" xfId="2" applyNumberFormat="1" applyFont="1" applyFill="1" applyBorder="1" applyAlignment="1">
      <alignment horizontal="right" vertical="center" wrapText="1"/>
    </xf>
    <xf numFmtId="3" fontId="4" fillId="0" borderId="1" xfId="2" quotePrefix="1" applyNumberFormat="1" applyFont="1" applyFill="1" applyBorder="1" applyAlignment="1">
      <alignment horizontal="center" vertical="center" wrapText="1"/>
    </xf>
    <xf numFmtId="2" fontId="4" fillId="0" borderId="1" xfId="2" quotePrefix="1" applyNumberFormat="1" applyFont="1" applyFill="1" applyBorder="1" applyAlignment="1">
      <alignment horizontal="center" vertical="center" wrapText="1"/>
    </xf>
    <xf numFmtId="3" fontId="4" fillId="0" borderId="1" xfId="2" quotePrefix="1" applyNumberFormat="1" applyFont="1" applyFill="1" applyBorder="1" applyAlignment="1">
      <alignment horizontal="center" vertical="center"/>
    </xf>
    <xf numFmtId="3" fontId="4" fillId="0" borderId="0" xfId="2" quotePrefix="1" applyNumberFormat="1" applyFont="1" applyFill="1" applyBorder="1" applyAlignment="1">
      <alignment horizontal="center" vertical="center" wrapText="1"/>
    </xf>
    <xf numFmtId="0" fontId="4" fillId="0" borderId="0" xfId="1" applyFont="1" applyFill="1" applyAlignment="1">
      <alignment horizontal="center" vertical="center" wrapText="1"/>
    </xf>
    <xf numFmtId="0" fontId="4" fillId="0" borderId="0" xfId="1" applyFont="1" applyFill="1" applyAlignment="1">
      <alignment horizontal="center" vertical="center"/>
    </xf>
    <xf numFmtId="0" fontId="4" fillId="0" borderId="0" xfId="3" applyFont="1" applyFill="1" applyBorder="1" applyAlignment="1">
      <alignment vertical="center" wrapText="1"/>
    </xf>
    <xf numFmtId="0" fontId="39" fillId="4" borderId="1" xfId="1" quotePrefix="1" applyFont="1" applyFill="1" applyBorder="1" applyAlignment="1">
      <alignment horizontal="center" vertical="center"/>
    </xf>
    <xf numFmtId="4" fontId="39" fillId="4" borderId="1" xfId="2" applyNumberFormat="1" applyFont="1" applyFill="1" applyBorder="1" applyAlignment="1">
      <alignment horizontal="center" vertical="center" wrapText="1"/>
    </xf>
    <xf numFmtId="0" fontId="39" fillId="4" borderId="1" xfId="1" applyFont="1" applyFill="1" applyBorder="1" applyAlignment="1">
      <alignment horizontal="left" vertical="center"/>
    </xf>
    <xf numFmtId="4" fontId="39" fillId="4" borderId="1" xfId="2" applyNumberFormat="1" applyFont="1" applyFill="1" applyBorder="1" applyAlignment="1">
      <alignment vertical="center" wrapText="1"/>
    </xf>
    <xf numFmtId="0" fontId="39" fillId="4" borderId="1" xfId="1" applyFont="1" applyFill="1" applyBorder="1" applyAlignment="1">
      <alignment vertical="center" wrapText="1"/>
    </xf>
    <xf numFmtId="0" fontId="39" fillId="4" borderId="1" xfId="1" applyFont="1" applyFill="1" applyBorder="1" applyAlignment="1">
      <alignment horizontal="left" vertical="center" wrapText="1"/>
    </xf>
    <xf numFmtId="0" fontId="39" fillId="4" borderId="1" xfId="1" applyFont="1" applyFill="1" applyBorder="1" applyAlignment="1">
      <alignment horizontal="center" vertical="center" wrapText="1"/>
    </xf>
    <xf numFmtId="164" fontId="39" fillId="4" borderId="1" xfId="1" applyNumberFormat="1" applyFont="1" applyFill="1" applyBorder="1" applyAlignment="1">
      <alignment horizontal="center" vertical="center" wrapText="1"/>
    </xf>
    <xf numFmtId="0" fontId="59" fillId="4" borderId="1" xfId="1" quotePrefix="1" applyFont="1" applyFill="1" applyBorder="1" applyAlignment="1">
      <alignment horizontal="center" vertical="center"/>
    </xf>
    <xf numFmtId="0" fontId="59" fillId="4" borderId="1" xfId="1" applyFont="1" applyFill="1" applyBorder="1" applyAlignment="1">
      <alignment horizontal="justify" vertical="center" wrapText="1"/>
    </xf>
    <xf numFmtId="2" fontId="60" fillId="4" borderId="1" xfId="0" applyNumberFormat="1" applyFont="1" applyFill="1" applyBorder="1" applyAlignment="1">
      <alignment horizontal="right" vertical="center"/>
    </xf>
    <xf numFmtId="2" fontId="59" fillId="4" borderId="1" xfId="1" applyNumberFormat="1" applyFont="1" applyFill="1" applyBorder="1" applyAlignment="1">
      <alignment horizontal="right" vertical="center"/>
    </xf>
    <xf numFmtId="0" fontId="61" fillId="4" borderId="1" xfId="0" applyFont="1" applyFill="1" applyBorder="1" applyAlignment="1">
      <alignment horizontal="left" vertical="center"/>
    </xf>
    <xf numFmtId="165" fontId="33" fillId="4" borderId="1" xfId="1" applyNumberFormat="1" applyFont="1" applyFill="1" applyBorder="1" applyAlignment="1">
      <alignment horizontal="center" vertical="center"/>
    </xf>
    <xf numFmtId="4" fontId="33" fillId="4" borderId="1" xfId="2" applyNumberFormat="1" applyFont="1" applyFill="1" applyBorder="1" applyAlignment="1">
      <alignment vertical="center" wrapText="1"/>
    </xf>
    <xf numFmtId="164" fontId="59" fillId="4" borderId="1" xfId="1" applyNumberFormat="1" applyFont="1" applyFill="1" applyBorder="1" applyAlignment="1">
      <alignment horizontal="center" vertical="center"/>
    </xf>
    <xf numFmtId="0" fontId="61" fillId="4" borderId="1" xfId="0" applyFont="1" applyFill="1" applyBorder="1" applyAlignment="1">
      <alignment vertical="center"/>
    </xf>
    <xf numFmtId="0" fontId="59" fillId="4" borderId="1" xfId="1" applyFont="1" applyFill="1" applyBorder="1" applyAlignment="1">
      <alignment horizontal="center" vertical="center" wrapText="1"/>
    </xf>
    <xf numFmtId="0" fontId="59" fillId="4" borderId="0" xfId="1" applyFont="1" applyFill="1" applyAlignment="1">
      <alignment horizontal="center" vertical="center" wrapText="1"/>
    </xf>
    <xf numFmtId="0" fontId="59" fillId="4" borderId="0" xfId="1" applyFont="1" applyFill="1" applyAlignment="1">
      <alignment horizontal="center" vertical="center"/>
    </xf>
    <xf numFmtId="4" fontId="58" fillId="4" borderId="1" xfId="8" quotePrefix="1" applyNumberFormat="1" applyFont="1" applyFill="1" applyBorder="1" applyAlignment="1">
      <alignment horizontal="center" vertical="center" wrapText="1"/>
    </xf>
    <xf numFmtId="2" fontId="39" fillId="4" borderId="1" xfId="1" applyNumberFormat="1" applyFont="1" applyFill="1" applyBorder="1" applyAlignment="1">
      <alignment horizontal="right" vertical="center"/>
    </xf>
    <xf numFmtId="3" fontId="58" fillId="4" borderId="1" xfId="8" quotePrefix="1" applyNumberFormat="1" applyFont="1" applyFill="1" applyBorder="1" applyAlignment="1">
      <alignment horizontal="left" vertical="center" wrapText="1"/>
    </xf>
    <xf numFmtId="165" fontId="32" fillId="4" borderId="1" xfId="1" applyNumberFormat="1" applyFont="1" applyFill="1" applyBorder="1" applyAlignment="1">
      <alignment horizontal="center" vertical="center"/>
    </xf>
    <xf numFmtId="4" fontId="32" fillId="4" borderId="1" xfId="2" applyNumberFormat="1" applyFont="1" applyFill="1" applyBorder="1" applyAlignment="1">
      <alignment vertical="center" wrapText="1"/>
    </xf>
    <xf numFmtId="164" fontId="39" fillId="4" borderId="1" xfId="1" applyNumberFormat="1" applyFont="1" applyFill="1" applyBorder="1" applyAlignment="1">
      <alignment horizontal="center" vertical="center"/>
    </xf>
    <xf numFmtId="3" fontId="58" fillId="4" borderId="1" xfId="8" quotePrefix="1" applyNumberFormat="1" applyFont="1" applyFill="1" applyBorder="1" applyAlignment="1">
      <alignment horizontal="center" vertical="center" wrapText="1"/>
    </xf>
    <xf numFmtId="0" fontId="39" fillId="4" borderId="0" xfId="1" applyFont="1" applyFill="1" applyAlignment="1">
      <alignment horizontal="center" vertical="center"/>
    </xf>
    <xf numFmtId="165" fontId="58" fillId="4" borderId="1" xfId="1" applyNumberFormat="1" applyFont="1" applyFill="1" applyBorder="1" applyAlignment="1">
      <alignment horizontal="left" vertical="center" wrapText="1"/>
    </xf>
    <xf numFmtId="0" fontId="58" fillId="4" borderId="1" xfId="1" applyFont="1" applyFill="1" applyBorder="1" applyAlignment="1">
      <alignment vertical="center" wrapText="1"/>
    </xf>
    <xf numFmtId="4" fontId="58" fillId="4" borderId="1" xfId="1" applyNumberFormat="1" applyFont="1" applyFill="1" applyBorder="1" applyAlignment="1">
      <alignment horizontal="center" vertical="center" wrapText="1"/>
    </xf>
    <xf numFmtId="49" fontId="58" fillId="4" borderId="1" xfId="0" applyNumberFormat="1" applyFont="1" applyFill="1" applyBorder="1" applyAlignment="1">
      <alignment horizontal="left" vertical="center" wrapText="1"/>
    </xf>
    <xf numFmtId="0" fontId="58" fillId="4" borderId="1" xfId="4" applyFont="1" applyFill="1" applyBorder="1" applyAlignment="1">
      <alignment horizontal="left" vertical="center" wrapText="1"/>
    </xf>
    <xf numFmtId="4" fontId="60" fillId="4" borderId="1" xfId="8" quotePrefix="1" applyNumberFormat="1" applyFont="1" applyFill="1" applyBorder="1" applyAlignment="1">
      <alignment horizontal="center" vertical="center" wrapText="1"/>
    </xf>
    <xf numFmtId="165" fontId="60" fillId="4" borderId="1" xfId="1" applyNumberFormat="1" applyFont="1" applyFill="1" applyBorder="1" applyAlignment="1">
      <alignment horizontal="left" vertical="center" wrapText="1"/>
    </xf>
    <xf numFmtId="0" fontId="60" fillId="4" borderId="1" xfId="1" applyFont="1" applyFill="1" applyBorder="1" applyAlignment="1">
      <alignment vertical="center" wrapText="1"/>
    </xf>
    <xf numFmtId="2" fontId="58" fillId="4" borderId="1" xfId="1" applyNumberFormat="1" applyFont="1" applyFill="1" applyBorder="1" applyAlignment="1">
      <alignment horizontal="center" vertical="center"/>
    </xf>
    <xf numFmtId="0" fontId="39" fillId="0" borderId="1" xfId="4" applyFont="1" applyFill="1" applyBorder="1" applyAlignment="1">
      <alignment vertical="center" wrapText="1"/>
    </xf>
    <xf numFmtId="0" fontId="32" fillId="0" borderId="1" xfId="4" applyFont="1" applyFill="1" applyBorder="1" applyAlignment="1">
      <alignment vertical="center" wrapText="1"/>
    </xf>
    <xf numFmtId="3" fontId="4" fillId="0" borderId="1" xfId="2" quotePrefix="1" applyNumberFormat="1" applyFont="1" applyFill="1" applyBorder="1" applyAlignment="1">
      <alignment vertical="center" wrapText="1"/>
    </xf>
    <xf numFmtId="3" fontId="34" fillId="0" borderId="1" xfId="2" quotePrefix="1" applyNumberFormat="1" applyFont="1" applyFill="1" applyBorder="1" applyAlignment="1">
      <alignment vertical="center" wrapText="1"/>
    </xf>
    <xf numFmtId="0" fontId="39" fillId="0" borderId="0" xfId="1" applyFont="1" applyFill="1" applyAlignment="1">
      <alignment vertical="center"/>
    </xf>
    <xf numFmtId="2" fontId="39" fillId="0" borderId="1" xfId="3" applyNumberFormat="1" applyFont="1" applyFill="1" applyBorder="1" applyAlignment="1">
      <alignment horizontal="right" vertical="center" wrapText="1"/>
    </xf>
    <xf numFmtId="2" fontId="58" fillId="0" borderId="1" xfId="0" applyNumberFormat="1" applyFont="1" applyFill="1" applyBorder="1" applyAlignment="1">
      <alignment horizontal="right" vertical="center"/>
    </xf>
    <xf numFmtId="3" fontId="32" fillId="0" borderId="1" xfId="1" applyNumberFormat="1" applyFont="1" applyFill="1" applyBorder="1" applyAlignment="1">
      <alignment vertical="center" wrapText="1"/>
    </xf>
    <xf numFmtId="3" fontId="32" fillId="0" borderId="1" xfId="2" quotePrefix="1" applyNumberFormat="1" applyFont="1" applyFill="1" applyBorder="1" applyAlignment="1">
      <alignment horizontal="center" vertical="center" wrapText="1"/>
    </xf>
    <xf numFmtId="2" fontId="32" fillId="0" borderId="1" xfId="2" quotePrefix="1" applyNumberFormat="1" applyFont="1" applyFill="1" applyBorder="1" applyAlignment="1">
      <alignment horizontal="center" vertical="center" wrapText="1"/>
    </xf>
    <xf numFmtId="3" fontId="32" fillId="0" borderId="1" xfId="2" quotePrefix="1" applyNumberFormat="1" applyFont="1" applyFill="1" applyBorder="1" applyAlignment="1">
      <alignment horizontal="center" vertical="center"/>
    </xf>
    <xf numFmtId="3" fontId="32" fillId="0" borderId="0" xfId="2" quotePrefix="1" applyNumberFormat="1" applyFont="1" applyFill="1" applyBorder="1" applyAlignment="1">
      <alignment horizontal="center" vertical="center" wrapText="1"/>
    </xf>
    <xf numFmtId="4" fontId="0" fillId="0" borderId="0" xfId="0" applyNumberFormat="1"/>
    <xf numFmtId="0" fontId="0" fillId="4" borderId="0" xfId="0" applyFill="1"/>
    <xf numFmtId="0" fontId="2" fillId="0" borderId="0" xfId="3" applyFont="1" applyFill="1" applyBorder="1" applyAlignment="1">
      <alignment vertical="center" wrapText="1"/>
    </xf>
    <xf numFmtId="0" fontId="2" fillId="0" borderId="0" xfId="1" applyFont="1" applyFill="1" applyAlignment="1">
      <alignment horizontal="center" vertical="center" wrapText="1"/>
    </xf>
    <xf numFmtId="0" fontId="2" fillId="0" borderId="0" xfId="1" applyFont="1" applyFill="1" applyAlignment="1">
      <alignment horizontal="center" vertical="center"/>
    </xf>
    <xf numFmtId="49" fontId="8" fillId="0" borderId="20" xfId="16" applyNumberFormat="1" applyFont="1" applyBorder="1" applyAlignment="1">
      <alignment horizontal="center" vertical="center"/>
    </xf>
    <xf numFmtId="4" fontId="8" fillId="0" borderId="20" xfId="16" applyNumberFormat="1" applyFont="1" applyBorder="1" applyAlignment="1">
      <alignment horizontal="left" vertical="center" wrapText="1"/>
    </xf>
    <xf numFmtId="4" fontId="8" fillId="0" borderId="20" xfId="16" applyNumberFormat="1" applyFont="1" applyBorder="1" applyAlignment="1">
      <alignment horizontal="center" vertical="center"/>
    </xf>
    <xf numFmtId="4" fontId="8" fillId="0" borderId="20" xfId="16" applyNumberFormat="1" applyFont="1" applyBorder="1" applyAlignment="1">
      <alignment horizontal="right" vertical="center" wrapText="1"/>
    </xf>
    <xf numFmtId="0" fontId="19" fillId="0" borderId="1" xfId="16" applyFont="1" applyBorder="1"/>
    <xf numFmtId="49" fontId="33" fillId="0" borderId="7" xfId="16" applyNumberFormat="1" applyFont="1" applyBorder="1" applyAlignment="1">
      <alignment horizontal="center" vertical="center"/>
    </xf>
    <xf numFmtId="4" fontId="33" fillId="0" borderId="7" xfId="16" applyNumberFormat="1" applyFont="1" applyBorder="1" applyAlignment="1">
      <alignment horizontal="left" vertical="center" wrapText="1"/>
    </xf>
    <xf numFmtId="4" fontId="33" fillId="0" borderId="7" xfId="16" applyNumberFormat="1" applyFont="1" applyBorder="1" applyAlignment="1">
      <alignment horizontal="center" vertical="center"/>
    </xf>
    <xf numFmtId="4" fontId="33" fillId="0" borderId="7" xfId="16" applyNumberFormat="1" applyFont="1" applyBorder="1" applyAlignment="1">
      <alignment horizontal="right" vertical="center" wrapText="1"/>
    </xf>
    <xf numFmtId="0" fontId="71" fillId="0" borderId="0" xfId="16" applyFont="1"/>
    <xf numFmtId="0" fontId="8" fillId="0" borderId="20" xfId="16" applyFont="1" applyBorder="1" applyAlignment="1">
      <alignment vertical="center" wrapText="1"/>
    </xf>
    <xf numFmtId="0" fontId="8" fillId="0" borderId="20" xfId="16" applyFont="1" applyBorder="1" applyAlignment="1">
      <alignment horizontal="center" vertical="center"/>
    </xf>
    <xf numFmtId="4" fontId="77" fillId="0" borderId="0" xfId="16" applyNumberFormat="1" applyFont="1"/>
    <xf numFmtId="49" fontId="89" fillId="0" borderId="6" xfId="16" applyNumberFormat="1" applyFont="1" applyBorder="1" applyAlignment="1">
      <alignment horizontal="center" vertical="center" wrapText="1"/>
    </xf>
    <xf numFmtId="4" fontId="89" fillId="0" borderId="6" xfId="16" applyNumberFormat="1" applyFont="1" applyBorder="1" applyAlignment="1">
      <alignment horizontal="left" vertical="center" wrapText="1"/>
    </xf>
    <xf numFmtId="4" fontId="89" fillId="0" borderId="6" xfId="16" applyNumberFormat="1" applyFont="1" applyBorder="1" applyAlignment="1">
      <alignment horizontal="center" vertical="center" wrapText="1"/>
    </xf>
    <xf numFmtId="4" fontId="89" fillId="0" borderId="6" xfId="16" applyNumberFormat="1" applyFont="1" applyBorder="1" applyAlignment="1">
      <alignment horizontal="right" vertical="center" wrapText="1"/>
    </xf>
    <xf numFmtId="4" fontId="81" fillId="0" borderId="7" xfId="16" applyNumberFormat="1" applyFont="1" applyBorder="1" applyAlignment="1">
      <alignment horizontal="right" vertical="center" wrapText="1"/>
    </xf>
    <xf numFmtId="4" fontId="89" fillId="0" borderId="8" xfId="16" applyNumberFormat="1" applyFont="1" applyBorder="1" applyAlignment="1">
      <alignment horizontal="left" vertical="center" wrapText="1"/>
    </xf>
    <xf numFmtId="4" fontId="89" fillId="0" borderId="8" xfId="16" applyNumberFormat="1" applyFont="1" applyBorder="1" applyAlignment="1">
      <alignment horizontal="center" vertical="center" wrapText="1"/>
    </xf>
    <xf numFmtId="4" fontId="89" fillId="0" borderId="8" xfId="16" applyNumberFormat="1" applyFont="1" applyBorder="1" applyAlignment="1">
      <alignment horizontal="right" vertical="center" wrapText="1"/>
    </xf>
    <xf numFmtId="4" fontId="81" fillId="0" borderId="8" xfId="16" applyNumberFormat="1" applyFont="1" applyBorder="1" applyAlignment="1">
      <alignment horizontal="right" vertical="center" wrapText="1"/>
    </xf>
    <xf numFmtId="43" fontId="19" fillId="0" borderId="0" xfId="16" applyNumberFormat="1" applyFont="1"/>
    <xf numFmtId="4" fontId="8" fillId="0" borderId="1" xfId="16" quotePrefix="1" applyNumberFormat="1" applyFont="1" applyBorder="1" applyAlignment="1">
      <alignment horizontal="center" vertical="center" wrapText="1"/>
    </xf>
    <xf numFmtId="4" fontId="15" fillId="0" borderId="1" xfId="16" applyNumberFormat="1" applyFont="1" applyBorder="1" applyAlignment="1">
      <alignment horizontal="left" vertical="center"/>
    </xf>
    <xf numFmtId="165" fontId="68" fillId="0" borderId="0" xfId="16" applyNumberFormat="1" applyFont="1"/>
    <xf numFmtId="0" fontId="68" fillId="0" borderId="0" xfId="16" applyFont="1"/>
    <xf numFmtId="49" fontId="8" fillId="0" borderId="3" xfId="16" applyNumberFormat="1" applyFont="1" applyBorder="1" applyAlignment="1">
      <alignment horizontal="center" vertical="center" wrapText="1"/>
    </xf>
    <xf numFmtId="4" fontId="8" fillId="0" borderId="3" xfId="16" applyNumberFormat="1" applyFont="1" applyBorder="1" applyAlignment="1">
      <alignment horizontal="left" vertical="center" wrapText="1"/>
    </xf>
    <xf numFmtId="4" fontId="8" fillId="0" borderId="3" xfId="16" applyNumberFormat="1" applyFont="1" applyBorder="1" applyAlignment="1">
      <alignment horizontal="center" vertical="center" wrapText="1"/>
    </xf>
    <xf numFmtId="165" fontId="8" fillId="0" borderId="3" xfId="16" applyNumberFormat="1" applyFont="1" applyBorder="1" applyAlignment="1">
      <alignment horizontal="right" vertical="center"/>
    </xf>
    <xf numFmtId="165" fontId="8" fillId="0" borderId="6" xfId="16" applyNumberFormat="1" applyFont="1" applyBorder="1" applyAlignment="1">
      <alignment horizontal="right" vertical="center"/>
    </xf>
    <xf numFmtId="165" fontId="18" fillId="0" borderId="6" xfId="16" applyNumberFormat="1" applyFont="1" applyBorder="1" applyAlignment="1">
      <alignment horizontal="right" vertical="center"/>
    </xf>
    <xf numFmtId="165" fontId="8" fillId="0" borderId="8" xfId="16" applyNumberFormat="1" applyFont="1" applyBorder="1" applyAlignment="1">
      <alignment horizontal="right" vertical="center"/>
    </xf>
    <xf numFmtId="165" fontId="18" fillId="0" borderId="8" xfId="16" applyNumberFormat="1" applyFont="1" applyBorder="1" applyAlignment="1">
      <alignment horizontal="right" vertical="center"/>
    </xf>
    <xf numFmtId="173" fontId="19" fillId="0" borderId="0" xfId="16" applyNumberFormat="1" applyFont="1"/>
    <xf numFmtId="172" fontId="19" fillId="0" borderId="0" xfId="16" applyNumberFormat="1" applyFont="1"/>
    <xf numFmtId="4" fontId="8" fillId="0" borderId="3" xfId="16" applyNumberFormat="1" applyFont="1" applyBorder="1" applyAlignment="1">
      <alignment horizontal="center" vertical="center"/>
    </xf>
    <xf numFmtId="165" fontId="18" fillId="0" borderId="3" xfId="16" applyNumberFormat="1" applyFont="1" applyBorder="1" applyAlignment="1">
      <alignment horizontal="right" vertical="center"/>
    </xf>
    <xf numFmtId="0" fontId="18" fillId="0" borderId="3" xfId="16" applyFont="1" applyBorder="1" applyAlignment="1">
      <alignment horizontal="left" vertical="center"/>
    </xf>
    <xf numFmtId="0" fontId="15" fillId="0" borderId="3" xfId="16" applyFont="1" applyBorder="1" applyAlignment="1">
      <alignment horizontal="center" vertical="center"/>
    </xf>
    <xf numFmtId="165" fontId="15" fillId="0" borderId="3" xfId="16" applyNumberFormat="1" applyFont="1" applyBorder="1" applyAlignment="1">
      <alignment horizontal="right" vertical="center"/>
    </xf>
    <xf numFmtId="4" fontId="18" fillId="0" borderId="6" xfId="16" quotePrefix="1" applyNumberFormat="1" applyFont="1" applyBorder="1" applyAlignment="1">
      <alignment horizontal="left" vertical="center"/>
    </xf>
    <xf numFmtId="0" fontId="18" fillId="0" borderId="6" xfId="16" applyFont="1" applyBorder="1" applyAlignment="1">
      <alignment horizontal="center" vertical="center"/>
    </xf>
    <xf numFmtId="4" fontId="18" fillId="0" borderId="6" xfId="16" applyNumberFormat="1" applyFont="1" applyBorder="1" applyAlignment="1">
      <alignment vertical="center"/>
    </xf>
    <xf numFmtId="0" fontId="33" fillId="0" borderId="3" xfId="16" applyFont="1" applyBorder="1" applyAlignment="1">
      <alignment horizontal="left" vertical="center" wrapText="1"/>
    </xf>
    <xf numFmtId="49" fontId="8" fillId="0" borderId="21" xfId="16" applyNumberFormat="1" applyFont="1" applyBorder="1" applyAlignment="1">
      <alignment horizontal="center" vertical="center" wrapText="1"/>
    </xf>
    <xf numFmtId="0" fontId="86" fillId="0" borderId="22" xfId="17" applyFont="1" applyBorder="1" applyAlignment="1">
      <alignment vertical="center" wrapText="1"/>
    </xf>
    <xf numFmtId="0" fontId="86" fillId="0" borderId="22" xfId="17" applyFont="1" applyBorder="1" applyAlignment="1">
      <alignment horizontal="center" vertical="center" wrapText="1"/>
    </xf>
    <xf numFmtId="165" fontId="8" fillId="0" borderId="23" xfId="16" applyNumberFormat="1" applyFont="1" applyBorder="1" applyAlignment="1">
      <alignment horizontal="right" vertical="center"/>
    </xf>
    <xf numFmtId="165" fontId="8" fillId="0" borderId="5" xfId="16" applyNumberFormat="1" applyFont="1" applyBorder="1" applyAlignment="1">
      <alignment horizontal="right" vertical="center"/>
    </xf>
    <xf numFmtId="0" fontId="86" fillId="0" borderId="6" xfId="17" applyFont="1" applyBorder="1" applyAlignment="1">
      <alignment vertical="center" wrapText="1"/>
    </xf>
    <xf numFmtId="0" fontId="86" fillId="0" borderId="6" xfId="17" applyFont="1" applyBorder="1" applyAlignment="1">
      <alignment horizontal="center" vertical="center" wrapText="1"/>
    </xf>
    <xf numFmtId="165" fontId="15" fillId="0" borderId="6" xfId="16" applyNumberFormat="1" applyFont="1" applyBorder="1" applyAlignment="1">
      <alignment horizontal="right" vertical="center"/>
    </xf>
    <xf numFmtId="0" fontId="86" fillId="0" borderId="20" xfId="17" applyFont="1" applyBorder="1" applyAlignment="1">
      <alignment vertical="center" wrapText="1"/>
    </xf>
    <xf numFmtId="0" fontId="86" fillId="0" borderId="20" xfId="17" applyFont="1" applyBorder="1" applyAlignment="1">
      <alignment horizontal="center" vertical="center" wrapText="1"/>
    </xf>
    <xf numFmtId="165" fontId="8" fillId="0" borderId="20" xfId="16" applyNumberFormat="1" applyFont="1" applyBorder="1" applyAlignment="1">
      <alignment horizontal="right" vertical="center"/>
    </xf>
    <xf numFmtId="0" fontId="57" fillId="0" borderId="14" xfId="17" applyFont="1" applyBorder="1" applyAlignment="1">
      <alignment horizontal="center" vertical="center" wrapText="1"/>
    </xf>
    <xf numFmtId="165" fontId="16" fillId="0" borderId="8" xfId="16" applyNumberFormat="1" applyFont="1" applyBorder="1" applyAlignment="1">
      <alignment horizontal="right" vertical="center"/>
    </xf>
    <xf numFmtId="49" fontId="15" fillId="0" borderId="1" xfId="20" applyNumberFormat="1" applyFont="1" applyBorder="1" applyAlignment="1">
      <alignment horizontal="center" vertical="center"/>
    </xf>
    <xf numFmtId="0" fontId="8" fillId="0" borderId="3" xfId="16" applyFont="1" applyBorder="1" applyAlignment="1">
      <alignment horizontal="left" vertical="center" wrapText="1"/>
    </xf>
    <xf numFmtId="0" fontId="8" fillId="0" borderId="8" xfId="16" applyFont="1" applyBorder="1" applyAlignment="1">
      <alignment horizontal="left" vertical="center" wrapText="1"/>
    </xf>
    <xf numFmtId="0" fontId="34" fillId="0" borderId="0" xfId="1" applyFont="1" applyFill="1" applyBorder="1" applyAlignment="1">
      <alignment horizontal="center" vertical="center"/>
    </xf>
    <xf numFmtId="0" fontId="39" fillId="0" borderId="1" xfId="2" applyFont="1" applyFill="1" applyBorder="1" applyAlignment="1">
      <alignment horizontal="center" vertical="center" wrapText="1"/>
    </xf>
    <xf numFmtId="2" fontId="39" fillId="0" borderId="1" xfId="2" applyNumberFormat="1" applyFont="1" applyFill="1" applyBorder="1" applyAlignment="1">
      <alignment horizontal="center" vertical="center" wrapText="1"/>
    </xf>
    <xf numFmtId="0" fontId="39" fillId="0" borderId="0" xfId="1" applyFont="1" applyFill="1" applyAlignment="1">
      <alignment horizontal="center" vertical="center" wrapText="1"/>
    </xf>
    <xf numFmtId="0" fontId="90" fillId="0" borderId="24" xfId="0" applyFont="1" applyBorder="1" applyAlignment="1">
      <alignment horizontal="right" vertical="center" wrapText="1"/>
    </xf>
    <xf numFmtId="0" fontId="90" fillId="0" borderId="25" xfId="0" applyFont="1" applyBorder="1" applyAlignment="1">
      <alignment horizontal="right" vertical="center" wrapText="1"/>
    </xf>
    <xf numFmtId="0" fontId="35" fillId="0" borderId="25" xfId="0" applyFont="1" applyBorder="1" applyAlignment="1">
      <alignment horizontal="right" vertical="center" wrapText="1"/>
    </xf>
    <xf numFmtId="0" fontId="39" fillId="0" borderId="2" xfId="2" applyFont="1" applyFill="1" applyBorder="1" applyAlignment="1">
      <alignment vertical="center" wrapText="1"/>
    </xf>
    <xf numFmtId="2" fontId="43" fillId="0" borderId="1" xfId="2" applyNumberFormat="1" applyFont="1" applyFill="1" applyBorder="1" applyAlignment="1">
      <alignment horizontal="right" vertical="center" wrapText="1"/>
    </xf>
    <xf numFmtId="4" fontId="79" fillId="0" borderId="1" xfId="16" quotePrefix="1" applyNumberFormat="1" applyFont="1" applyBorder="1" applyAlignment="1">
      <alignment horizontal="right" vertical="center" wrapText="1"/>
    </xf>
    <xf numFmtId="4" fontId="76" fillId="0" borderId="1" xfId="16" quotePrefix="1" applyNumberFormat="1" applyFont="1" applyBorder="1" applyAlignment="1">
      <alignment horizontal="right" vertical="center" wrapText="1"/>
    </xf>
    <xf numFmtId="4" fontId="18" fillId="0" borderId="6" xfId="16" applyNumberFormat="1" applyFont="1" applyBorder="1" applyAlignment="1">
      <alignment horizontal="right" vertical="center"/>
    </xf>
    <xf numFmtId="4" fontId="8" fillId="0" borderId="6" xfId="16" applyNumberFormat="1" applyFont="1" applyBorder="1" applyAlignment="1">
      <alignment horizontal="right" vertical="center"/>
    </xf>
    <xf numFmtId="0" fontId="77" fillId="0" borderId="0" xfId="16" applyFont="1" applyAlignment="1">
      <alignment horizontal="right"/>
    </xf>
    <xf numFmtId="0" fontId="70" fillId="0" borderId="0" xfId="16" applyFont="1"/>
    <xf numFmtId="49" fontId="76" fillId="0" borderId="1" xfId="16" applyNumberFormat="1" applyFont="1" applyBorder="1" applyAlignment="1">
      <alignment horizontal="center" vertical="center" wrapText="1"/>
    </xf>
    <xf numFmtId="4" fontId="76" fillId="0" borderId="1" xfId="16" applyNumberFormat="1" applyFont="1" applyBorder="1" applyAlignment="1">
      <alignment horizontal="center" vertical="center" wrapText="1"/>
    </xf>
    <xf numFmtId="4" fontId="76" fillId="0" borderId="7" xfId="16" applyNumberFormat="1" applyFont="1" applyBorder="1" applyAlignment="1">
      <alignment horizontal="right" vertical="center" wrapText="1"/>
    </xf>
    <xf numFmtId="4" fontId="78" fillId="0" borderId="1" xfId="16" applyNumberFormat="1" applyFont="1" applyBorder="1" applyAlignment="1">
      <alignment horizontal="center" vertical="center" wrapText="1"/>
    </xf>
    <xf numFmtId="0" fontId="39" fillId="0" borderId="0" xfId="1" applyFont="1" applyFill="1" applyAlignment="1">
      <alignment horizontal="center" vertical="center" wrapText="1"/>
    </xf>
    <xf numFmtId="0" fontId="2" fillId="0" borderId="2" xfId="1" quotePrefix="1" applyFont="1" applyFill="1" applyBorder="1" applyAlignment="1">
      <alignment horizontal="center" vertical="center"/>
    </xf>
    <xf numFmtId="0" fontId="2" fillId="0" borderId="2" xfId="1" applyFont="1" applyFill="1" applyBorder="1" applyAlignment="1">
      <alignment horizontal="justify" vertical="center" wrapText="1"/>
    </xf>
    <xf numFmtId="2" fontId="88" fillId="0" borderId="2" xfId="0" applyNumberFormat="1" applyFont="1" applyFill="1" applyBorder="1" applyAlignment="1">
      <alignment horizontal="right" vertical="center"/>
    </xf>
    <xf numFmtId="49" fontId="88" fillId="0" borderId="2" xfId="0" applyNumberFormat="1" applyFont="1" applyFill="1" applyBorder="1" applyAlignment="1">
      <alignment horizontal="left" vertical="center" wrapText="1"/>
    </xf>
    <xf numFmtId="165" fontId="15" fillId="0" borderId="2" xfId="1" applyNumberFormat="1" applyFont="1" applyFill="1" applyBorder="1" applyAlignment="1">
      <alignment horizontal="center" vertical="center"/>
    </xf>
    <xf numFmtId="4" fontId="15" fillId="0" borderId="2" xfId="2" applyNumberFormat="1" applyFont="1" applyFill="1" applyBorder="1" applyAlignment="1">
      <alignment vertical="center" wrapText="1"/>
    </xf>
    <xf numFmtId="0" fontId="2" fillId="0" borderId="2" xfId="1" applyFont="1" applyFill="1" applyBorder="1" applyAlignment="1">
      <alignment vertical="center" wrapText="1"/>
    </xf>
    <xf numFmtId="0" fontId="2" fillId="0" borderId="2" xfId="1" applyFont="1" applyFill="1" applyBorder="1" applyAlignment="1">
      <alignment horizontal="center" vertical="center" wrapText="1"/>
    </xf>
    <xf numFmtId="0" fontId="62" fillId="0" borderId="14" xfId="2" applyFont="1" applyFill="1" applyBorder="1" applyAlignment="1">
      <alignment horizontal="center" vertical="center" wrapText="1"/>
    </xf>
    <xf numFmtId="0" fontId="63" fillId="0" borderId="14" xfId="2" applyFont="1" applyFill="1" applyBorder="1" applyAlignment="1">
      <alignment vertical="center" wrapText="1"/>
    </xf>
    <xf numFmtId="2" fontId="41" fillId="0" borderId="14" xfId="2" applyNumberFormat="1" applyFont="1" applyFill="1" applyBorder="1" applyAlignment="1">
      <alignment horizontal="right" vertical="center" wrapText="1"/>
    </xf>
    <xf numFmtId="4" fontId="31" fillId="0" borderId="14" xfId="2" applyNumberFormat="1" applyFont="1" applyFill="1" applyBorder="1" applyAlignment="1">
      <alignment vertical="center"/>
    </xf>
    <xf numFmtId="4" fontId="31" fillId="0" borderId="14" xfId="2" applyNumberFormat="1" applyFont="1" applyFill="1" applyBorder="1" applyAlignment="1">
      <alignment horizontal="center" vertical="center" wrapText="1"/>
    </xf>
    <xf numFmtId="4" fontId="31" fillId="0" borderId="14" xfId="2" applyNumberFormat="1" applyFont="1" applyFill="1" applyBorder="1" applyAlignment="1">
      <alignment vertical="center" wrapText="1"/>
    </xf>
    <xf numFmtId="4" fontId="32" fillId="0" borderId="14" xfId="2" applyNumberFormat="1" applyFont="1" applyFill="1" applyBorder="1" applyAlignment="1">
      <alignment vertical="center" wrapText="1"/>
    </xf>
    <xf numFmtId="0" fontId="90" fillId="0" borderId="1" xfId="0" applyFont="1" applyBorder="1" applyAlignment="1">
      <alignment horizontal="center" vertical="center" wrapText="1"/>
    </xf>
    <xf numFmtId="0" fontId="90" fillId="0" borderId="1" xfId="0" applyFont="1" applyBorder="1" applyAlignment="1">
      <alignment horizontal="justify" vertical="center" wrapText="1"/>
    </xf>
    <xf numFmtId="0" fontId="90" fillId="0" borderId="1" xfId="0" applyFont="1" applyBorder="1" applyAlignment="1">
      <alignment horizontal="right" vertical="center" wrapText="1"/>
    </xf>
    <xf numFmtId="0" fontId="90" fillId="0" borderId="1" xfId="0" applyFont="1" applyBorder="1" applyAlignment="1">
      <alignment horizontal="left" vertical="center" wrapText="1"/>
    </xf>
    <xf numFmtId="0" fontId="92" fillId="0" borderId="1" xfId="0" applyFont="1" applyBorder="1" applyAlignment="1">
      <alignment horizontal="center" vertical="center" wrapText="1"/>
    </xf>
    <xf numFmtId="0" fontId="64" fillId="0" borderId="0" xfId="16" applyFont="1" applyFill="1" applyAlignment="1">
      <alignment vertical="center"/>
    </xf>
    <xf numFmtId="0" fontId="8" fillId="0" borderId="0" xfId="19" applyFont="1" applyFill="1" applyAlignment="1">
      <alignment vertical="center"/>
    </xf>
    <xf numFmtId="167" fontId="8" fillId="0" borderId="0" xfId="19" applyNumberFormat="1" applyFont="1" applyFill="1" applyAlignment="1">
      <alignment vertical="center"/>
    </xf>
    <xf numFmtId="0" fontId="2" fillId="0" borderId="0" xfId="19" applyFont="1" applyFill="1" applyAlignment="1">
      <alignment vertical="center"/>
    </xf>
    <xf numFmtId="0" fontId="15" fillId="0" borderId="0" xfId="19" applyFont="1" applyFill="1" applyAlignment="1">
      <alignment vertical="center"/>
    </xf>
    <xf numFmtId="4" fontId="8" fillId="0" borderId="1" xfId="16" applyNumberFormat="1" applyFont="1" applyFill="1" applyBorder="1" applyAlignment="1">
      <alignment horizontal="center" vertical="center"/>
    </xf>
    <xf numFmtId="4" fontId="8" fillId="0" borderId="6" xfId="16" applyNumberFormat="1" applyFont="1" applyFill="1" applyBorder="1" applyAlignment="1">
      <alignment horizontal="center" vertical="center"/>
    </xf>
    <xf numFmtId="49" fontId="89" fillId="0" borderId="8" xfId="16" applyNumberFormat="1" applyFont="1" applyBorder="1" applyAlignment="1">
      <alignment horizontal="center" vertical="center" wrapText="1"/>
    </xf>
    <xf numFmtId="0" fontId="43" fillId="0" borderId="1" xfId="1" applyFont="1" applyFill="1" applyBorder="1" applyAlignment="1">
      <alignment horizontal="left" vertical="center"/>
    </xf>
    <xf numFmtId="0" fontId="67" fillId="0" borderId="0" xfId="19" applyFont="1" applyFill="1" applyAlignment="1">
      <alignment vertical="center" wrapText="1"/>
    </xf>
    <xf numFmtId="0" fontId="15" fillId="0" borderId="0" xfId="19" applyFont="1" applyFill="1" applyAlignment="1">
      <alignment vertical="center" wrapText="1"/>
    </xf>
    <xf numFmtId="4" fontId="72" fillId="0" borderId="6" xfId="16" applyNumberFormat="1" applyFont="1" applyFill="1" applyBorder="1" applyAlignment="1">
      <alignment vertical="center" wrapText="1"/>
    </xf>
    <xf numFmtId="4" fontId="8" fillId="0" borderId="6" xfId="16" applyNumberFormat="1" applyFont="1" applyFill="1" applyBorder="1" applyAlignment="1">
      <alignment vertical="center" wrapText="1"/>
    </xf>
    <xf numFmtId="0" fontId="8" fillId="0" borderId="0" xfId="19" applyFont="1" applyFill="1" applyAlignment="1">
      <alignment vertical="center" wrapText="1"/>
    </xf>
    <xf numFmtId="0" fontId="2" fillId="0" borderId="1" xfId="2" applyFont="1" applyFill="1" applyBorder="1" applyAlignment="1">
      <alignment horizontal="center" vertical="center" wrapText="1"/>
    </xf>
    <xf numFmtId="0" fontId="39" fillId="0" borderId="0" xfId="1" applyFont="1" applyFill="1" applyAlignment="1">
      <alignment horizontal="center" vertical="center" wrapText="1"/>
    </xf>
    <xf numFmtId="49" fontId="8" fillId="0" borderId="6" xfId="16" applyNumberFormat="1" applyFont="1" applyFill="1" applyBorder="1" applyAlignment="1">
      <alignment horizontal="center" vertical="center"/>
    </xf>
    <xf numFmtId="4" fontId="33" fillId="0" borderId="6" xfId="16" applyNumberFormat="1" applyFont="1" applyFill="1" applyBorder="1" applyAlignment="1">
      <alignment horizontal="left" vertical="center" wrapText="1"/>
    </xf>
    <xf numFmtId="4" fontId="18" fillId="0" borderId="6" xfId="16" applyNumberFormat="1" applyFont="1" applyFill="1" applyBorder="1" applyAlignment="1">
      <alignment horizontal="center" vertical="center"/>
    </xf>
    <xf numFmtId="4" fontId="18" fillId="0" borderId="6" xfId="16" applyNumberFormat="1" applyFont="1" applyFill="1" applyBorder="1" applyAlignment="1">
      <alignment horizontal="right" vertical="center" wrapText="1"/>
    </xf>
    <xf numFmtId="0" fontId="8" fillId="0" borderId="0" xfId="16" applyFont="1" applyFill="1"/>
    <xf numFmtId="49" fontId="31" fillId="0" borderId="7" xfId="16" applyNumberFormat="1" applyFont="1" applyBorder="1" applyAlignment="1">
      <alignment horizontal="center" vertical="center"/>
    </xf>
    <xf numFmtId="4" fontId="93" fillId="0" borderId="7" xfId="16" applyNumberFormat="1" applyFont="1" applyBorder="1" applyAlignment="1">
      <alignment horizontal="left" vertical="center" wrapText="1"/>
    </xf>
    <xf numFmtId="4" fontId="31" fillId="0" borderId="7" xfId="16" applyNumberFormat="1" applyFont="1" applyBorder="1" applyAlignment="1">
      <alignment horizontal="center" vertical="center"/>
    </xf>
    <xf numFmtId="165" fontId="31" fillId="0" borderId="7" xfId="16" applyNumberFormat="1" applyFont="1" applyBorder="1" applyAlignment="1">
      <alignment horizontal="right" vertical="center"/>
    </xf>
    <xf numFmtId="165" fontId="41" fillId="0" borderId="7" xfId="16" applyNumberFormat="1" applyFont="1" applyBorder="1" applyAlignment="1">
      <alignment horizontal="right" vertical="center"/>
    </xf>
    <xf numFmtId="0" fontId="74" fillId="0" borderId="0" xfId="16" applyFont="1"/>
    <xf numFmtId="0" fontId="39" fillId="0" borderId="14" xfId="2" applyFont="1" applyFill="1" applyBorder="1" applyAlignment="1">
      <alignment vertical="center" wrapText="1"/>
    </xf>
    <xf numFmtId="165" fontId="85" fillId="0" borderId="1" xfId="16" applyNumberFormat="1" applyFont="1" applyFill="1" applyBorder="1" applyAlignment="1">
      <alignment vertical="center"/>
    </xf>
    <xf numFmtId="165" fontId="85" fillId="0" borderId="11" xfId="16" applyNumberFormat="1" applyFont="1" applyFill="1" applyBorder="1" applyAlignment="1">
      <alignment vertical="center"/>
    </xf>
    <xf numFmtId="165" fontId="94" fillId="0" borderId="11" xfId="16" applyNumberFormat="1" applyFont="1" applyFill="1" applyBorder="1" applyAlignment="1">
      <alignment vertical="center"/>
    </xf>
    <xf numFmtId="165" fontId="95" fillId="0" borderId="11" xfId="16" applyNumberFormat="1" applyFont="1" applyFill="1" applyBorder="1" applyAlignment="1">
      <alignment vertical="center"/>
    </xf>
    <xf numFmtId="165" fontId="94" fillId="0" borderId="10" xfId="16" applyNumberFormat="1" applyFont="1" applyFill="1" applyBorder="1" applyAlignment="1">
      <alignment vertical="center"/>
    </xf>
    <xf numFmtId="165" fontId="85" fillId="0" borderId="1" xfId="16" applyNumberFormat="1" applyFont="1" applyFill="1" applyBorder="1" applyAlignment="1">
      <alignment horizontal="center" vertical="center" wrapText="1"/>
    </xf>
    <xf numFmtId="165" fontId="94" fillId="0" borderId="1" xfId="16" applyNumberFormat="1" applyFont="1" applyFill="1" applyBorder="1" applyAlignment="1">
      <alignment horizontal="center" vertical="center" wrapText="1"/>
    </xf>
    <xf numFmtId="4" fontId="85" fillId="0" borderId="3" xfId="16" applyNumberFormat="1" applyFont="1" applyFill="1" applyBorder="1" applyAlignment="1">
      <alignment horizontal="center" vertical="center"/>
    </xf>
    <xf numFmtId="4" fontId="96" fillId="0" borderId="6" xfId="16" applyNumberFormat="1" applyFont="1" applyFill="1" applyBorder="1" applyAlignment="1">
      <alignment horizontal="center" vertical="center"/>
    </xf>
    <xf numFmtId="4" fontId="85" fillId="0" borderId="6" xfId="16" applyNumberFormat="1" applyFont="1" applyFill="1" applyBorder="1" applyAlignment="1">
      <alignment horizontal="center" vertical="center"/>
    </xf>
    <xf numFmtId="4" fontId="97" fillId="0" borderId="6" xfId="16" applyNumberFormat="1" applyFont="1" applyFill="1" applyBorder="1" applyAlignment="1">
      <alignment horizontal="center" vertical="center"/>
    </xf>
    <xf numFmtId="4" fontId="85" fillId="0" borderId="8" xfId="16" applyNumberFormat="1" applyFont="1" applyFill="1" applyBorder="1" applyAlignment="1">
      <alignment horizontal="center" vertical="center"/>
    </xf>
    <xf numFmtId="4" fontId="94" fillId="0" borderId="1" xfId="16" applyNumberFormat="1" applyFont="1" applyFill="1" applyBorder="1" applyAlignment="1">
      <alignment horizontal="center" vertical="center"/>
    </xf>
    <xf numFmtId="4" fontId="98" fillId="0" borderId="6" xfId="16" applyNumberFormat="1" applyFont="1" applyFill="1" applyBorder="1" applyAlignment="1">
      <alignment horizontal="center" vertical="center"/>
    </xf>
    <xf numFmtId="4" fontId="99" fillId="0" borderId="6" xfId="16" applyNumberFormat="1" applyFont="1" applyFill="1" applyBorder="1" applyAlignment="1">
      <alignment horizontal="center" vertical="center"/>
    </xf>
    <xf numFmtId="4" fontId="95" fillId="0" borderId="6" xfId="16" applyNumberFormat="1" applyFont="1" applyFill="1" applyBorder="1" applyAlignment="1">
      <alignment horizontal="center" vertical="center"/>
    </xf>
    <xf numFmtId="4" fontId="85" fillId="0" borderId="1" xfId="16" applyNumberFormat="1" applyFont="1" applyFill="1" applyBorder="1" applyAlignment="1">
      <alignment horizontal="center" vertical="center"/>
    </xf>
    <xf numFmtId="4" fontId="94" fillId="0" borderId="1" xfId="16" applyNumberFormat="1" applyFont="1" applyFill="1" applyBorder="1" applyAlignment="1">
      <alignment vertical="center"/>
    </xf>
    <xf numFmtId="4" fontId="94" fillId="0" borderId="1" xfId="16" applyNumberFormat="1" applyFont="1" applyFill="1" applyBorder="1" applyAlignment="1">
      <alignment vertical="center" wrapText="1"/>
    </xf>
    <xf numFmtId="165" fontId="94" fillId="0" borderId="1" xfId="16" applyNumberFormat="1" applyFont="1" applyBorder="1" applyAlignment="1">
      <alignment vertical="center"/>
    </xf>
    <xf numFmtId="165" fontId="100" fillId="0" borderId="1" xfId="16" applyNumberFormat="1" applyFont="1" applyBorder="1" applyAlignment="1">
      <alignment vertical="center"/>
    </xf>
    <xf numFmtId="3" fontId="94" fillId="0" borderId="1" xfId="16" applyNumberFormat="1" applyFont="1" applyFill="1" applyBorder="1" applyAlignment="1">
      <alignment vertical="center"/>
    </xf>
    <xf numFmtId="165" fontId="94" fillId="10" borderId="1" xfId="16" applyNumberFormat="1" applyFont="1" applyFill="1" applyBorder="1" applyAlignment="1">
      <alignment vertical="center"/>
    </xf>
    <xf numFmtId="4" fontId="94" fillId="0" borderId="1" xfId="16" applyNumberFormat="1" applyFont="1" applyBorder="1" applyAlignment="1">
      <alignment vertical="center"/>
    </xf>
    <xf numFmtId="4" fontId="85" fillId="0" borderId="3" xfId="16" applyNumberFormat="1" applyFont="1" applyFill="1" applyBorder="1" applyAlignment="1">
      <alignment vertical="center" wrapText="1"/>
    </xf>
    <xf numFmtId="165" fontId="85" fillId="0" borderId="3" xfId="16" applyNumberFormat="1" applyFont="1" applyBorder="1" applyAlignment="1">
      <alignment vertical="center"/>
    </xf>
    <xf numFmtId="165" fontId="94" fillId="0" borderId="3" xfId="16" applyNumberFormat="1" applyFont="1" applyBorder="1" applyAlignment="1">
      <alignment vertical="center" wrapText="1"/>
    </xf>
    <xf numFmtId="165" fontId="85" fillId="10" borderId="3" xfId="16" applyNumberFormat="1" applyFont="1" applyFill="1" applyBorder="1" applyAlignment="1">
      <alignment vertical="center"/>
    </xf>
    <xf numFmtId="165" fontId="95" fillId="0" borderId="3" xfId="16" applyNumberFormat="1" applyFont="1" applyBorder="1" applyAlignment="1">
      <alignment vertical="center"/>
    </xf>
    <xf numFmtId="4" fontId="85" fillId="0" borderId="3" xfId="16" applyNumberFormat="1" applyFont="1" applyBorder="1" applyAlignment="1">
      <alignment vertical="center"/>
    </xf>
    <xf numFmtId="4" fontId="96" fillId="0" borderId="6" xfId="16" quotePrefix="1" applyNumberFormat="1" applyFont="1" applyFill="1" applyBorder="1" applyAlignment="1">
      <alignment vertical="center" wrapText="1"/>
    </xf>
    <xf numFmtId="165" fontId="96" fillId="0" borderId="6" xfId="16" applyNumberFormat="1" applyFont="1" applyBorder="1" applyAlignment="1">
      <alignment vertical="center"/>
    </xf>
    <xf numFmtId="165" fontId="101" fillId="0" borderId="6" xfId="16" applyNumberFormat="1" applyFont="1" applyBorder="1" applyAlignment="1">
      <alignment vertical="center" wrapText="1"/>
    </xf>
    <xf numFmtId="165" fontId="96" fillId="10" borderId="6" xfId="16" applyNumberFormat="1" applyFont="1" applyFill="1" applyBorder="1" applyAlignment="1">
      <alignment vertical="center"/>
    </xf>
    <xf numFmtId="165" fontId="97" fillId="0" borderId="6" xfId="16" applyNumberFormat="1" applyFont="1" applyBorder="1" applyAlignment="1">
      <alignment vertical="center"/>
    </xf>
    <xf numFmtId="165" fontId="101" fillId="0" borderId="6" xfId="16" applyNumberFormat="1" applyFont="1" applyBorder="1" applyAlignment="1">
      <alignment vertical="center"/>
    </xf>
    <xf numFmtId="171" fontId="97" fillId="0" borderId="6" xfId="19" applyNumberFormat="1" applyFont="1" applyBorder="1" applyAlignment="1">
      <alignment horizontal="right" vertical="center"/>
    </xf>
    <xf numFmtId="4" fontId="96" fillId="0" borderId="6" xfId="16" applyNumberFormat="1" applyFont="1" applyBorder="1" applyAlignment="1">
      <alignment vertical="center"/>
    </xf>
    <xf numFmtId="4" fontId="85" fillId="0" borderId="6" xfId="16" applyNumberFormat="1" applyFont="1" applyFill="1" applyBorder="1" applyAlignment="1">
      <alignment vertical="center" wrapText="1"/>
    </xf>
    <xf numFmtId="165" fontId="95" fillId="0" borderId="6" xfId="16" applyNumberFormat="1" applyFont="1" applyBorder="1" applyAlignment="1">
      <alignment vertical="center"/>
    </xf>
    <xf numFmtId="165" fontId="94" fillId="0" borderId="6" xfId="16" applyNumberFormat="1" applyFont="1" applyBorder="1" applyAlignment="1">
      <alignment vertical="center" wrapText="1"/>
    </xf>
    <xf numFmtId="165" fontId="85" fillId="0" borderId="6" xfId="16" applyNumberFormat="1" applyFont="1" applyBorder="1" applyAlignment="1">
      <alignment vertical="center"/>
    </xf>
    <xf numFmtId="165" fontId="85" fillId="10" borderId="6" xfId="16" applyNumberFormat="1" applyFont="1" applyFill="1" applyBorder="1" applyAlignment="1">
      <alignment vertical="center"/>
    </xf>
    <xf numFmtId="165" fontId="94" fillId="0" borderId="6" xfId="16" applyNumberFormat="1" applyFont="1" applyBorder="1" applyAlignment="1">
      <alignment vertical="center"/>
    </xf>
    <xf numFmtId="4" fontId="85" fillId="0" borderId="6" xfId="16" applyNumberFormat="1" applyFont="1" applyBorder="1" applyAlignment="1">
      <alignment vertical="center"/>
    </xf>
    <xf numFmtId="165" fontId="102" fillId="0" borderId="6" xfId="16" applyNumberFormat="1" applyFont="1" applyBorder="1" applyAlignment="1">
      <alignment vertical="center" wrapText="1"/>
    </xf>
    <xf numFmtId="165" fontId="103" fillId="0" borderId="6" xfId="16" applyNumberFormat="1" applyFont="1" applyBorder="1" applyAlignment="1">
      <alignment vertical="center"/>
    </xf>
    <xf numFmtId="165" fontId="103" fillId="10" borderId="6" xfId="16" applyNumberFormat="1" applyFont="1" applyFill="1" applyBorder="1" applyAlignment="1">
      <alignment vertical="center"/>
    </xf>
    <xf numFmtId="165" fontId="104" fillId="0" borderId="6" xfId="16" applyNumberFormat="1" applyFont="1" applyBorder="1" applyAlignment="1">
      <alignment vertical="center"/>
    </xf>
    <xf numFmtId="165" fontId="102" fillId="0" borderId="6" xfId="16" applyNumberFormat="1" applyFont="1" applyBorder="1" applyAlignment="1">
      <alignment vertical="center"/>
    </xf>
    <xf numFmtId="165" fontId="105" fillId="0" borderId="6" xfId="16" applyNumberFormat="1" applyFont="1" applyBorder="1" applyAlignment="1">
      <alignment vertical="center" wrapText="1"/>
    </xf>
    <xf numFmtId="165" fontId="105" fillId="0" borderId="6" xfId="16" applyNumberFormat="1" applyFont="1" applyBorder="1" applyAlignment="1">
      <alignment vertical="center"/>
    </xf>
    <xf numFmtId="4" fontId="97" fillId="0" borderId="6" xfId="16" applyNumberFormat="1" applyFont="1" applyBorder="1" applyAlignment="1">
      <alignment vertical="center"/>
    </xf>
    <xf numFmtId="4" fontId="85" fillId="0" borderId="8" xfId="16" applyNumberFormat="1" applyFont="1" applyFill="1" applyBorder="1" applyAlignment="1">
      <alignment vertical="center" wrapText="1"/>
    </xf>
    <xf numFmtId="165" fontId="95" fillId="0" borderId="8" xfId="16" applyNumberFormat="1" applyFont="1" applyBorder="1" applyAlignment="1">
      <alignment vertical="center"/>
    </xf>
    <xf numFmtId="165" fontId="94" fillId="0" borderId="8" xfId="16" applyNumberFormat="1" applyFont="1" applyBorder="1" applyAlignment="1">
      <alignment vertical="center" wrapText="1"/>
    </xf>
    <xf numFmtId="165" fontId="85" fillId="0" borderId="8" xfId="16" applyNumberFormat="1" applyFont="1" applyBorder="1" applyAlignment="1">
      <alignment vertical="center"/>
    </xf>
    <xf numFmtId="165" fontId="85" fillId="10" borderId="8" xfId="16" applyNumberFormat="1" applyFont="1" applyFill="1" applyBorder="1" applyAlignment="1">
      <alignment vertical="center"/>
    </xf>
    <xf numFmtId="165" fontId="94" fillId="0" borderId="8" xfId="16" applyNumberFormat="1" applyFont="1" applyBorder="1" applyAlignment="1">
      <alignment vertical="center"/>
    </xf>
    <xf numFmtId="3" fontId="94" fillId="0" borderId="1" xfId="16" applyNumberFormat="1" applyFont="1" applyFill="1" applyBorder="1" applyAlignment="1">
      <alignment horizontal="center" vertical="center"/>
    </xf>
    <xf numFmtId="4" fontId="85" fillId="0" borderId="3" xfId="16" applyNumberFormat="1" applyFont="1" applyFill="1" applyBorder="1" applyAlignment="1">
      <alignment horizontal="left" vertical="center" wrapText="1"/>
    </xf>
    <xf numFmtId="165" fontId="100" fillId="0" borderId="3" xfId="16" applyNumberFormat="1" applyFont="1" applyBorder="1" applyAlignment="1">
      <alignment vertical="center" wrapText="1"/>
    </xf>
    <xf numFmtId="165" fontId="94" fillId="0" borderId="3" xfId="16" applyNumberFormat="1" applyFont="1" applyBorder="1" applyAlignment="1">
      <alignment vertical="center"/>
    </xf>
    <xf numFmtId="4" fontId="85" fillId="0" borderId="6" xfId="16" applyNumberFormat="1" applyFont="1" applyFill="1" applyBorder="1" applyAlignment="1">
      <alignment horizontal="left" vertical="center" wrapText="1"/>
    </xf>
    <xf numFmtId="165" fontId="100" fillId="0" borderId="6" xfId="16" applyNumberFormat="1" applyFont="1" applyBorder="1" applyAlignment="1">
      <alignment vertical="center" wrapText="1"/>
    </xf>
    <xf numFmtId="4" fontId="98" fillId="0" borderId="6" xfId="16" applyNumberFormat="1" applyFont="1" applyFill="1" applyBorder="1" applyAlignment="1">
      <alignment vertical="center" wrapText="1"/>
    </xf>
    <xf numFmtId="4" fontId="95" fillId="0" borderId="6" xfId="16" applyNumberFormat="1" applyFont="1" applyBorder="1" applyAlignment="1">
      <alignment vertical="center"/>
    </xf>
    <xf numFmtId="4" fontId="99" fillId="0" borderId="6" xfId="16" applyNumberFormat="1" applyFont="1" applyFill="1" applyBorder="1" applyAlignment="1">
      <alignment vertical="center" wrapText="1"/>
    </xf>
    <xf numFmtId="165" fontId="95" fillId="10" borderId="6" xfId="16" applyNumberFormat="1" applyFont="1" applyFill="1" applyBorder="1" applyAlignment="1">
      <alignment vertical="center"/>
    </xf>
    <xf numFmtId="165" fontId="100" fillId="0" borderId="6" xfId="16" applyNumberFormat="1" applyFont="1" applyBorder="1" applyAlignment="1">
      <alignment vertical="center"/>
    </xf>
    <xf numFmtId="4" fontId="99" fillId="0" borderId="6" xfId="16" applyNumberFormat="1" applyFont="1" applyFill="1" applyBorder="1" applyAlignment="1">
      <alignment horizontal="left" vertical="center" wrapText="1"/>
    </xf>
    <xf numFmtId="0" fontId="95" fillId="0" borderId="6" xfId="16" applyFont="1" applyFill="1" applyBorder="1" applyAlignment="1">
      <alignment vertical="center" wrapText="1"/>
    </xf>
    <xf numFmtId="0" fontId="85" fillId="0" borderId="8" xfId="16" applyFont="1" applyFill="1" applyBorder="1" applyAlignment="1">
      <alignment vertical="center" wrapText="1"/>
    </xf>
    <xf numFmtId="165" fontId="100" fillId="0" borderId="8" xfId="16" applyNumberFormat="1" applyFont="1" applyBorder="1" applyAlignment="1">
      <alignment vertical="center" wrapText="1"/>
    </xf>
    <xf numFmtId="4" fontId="94" fillId="0" borderId="1" xfId="16" applyNumberFormat="1" applyFont="1" applyFill="1" applyBorder="1" applyAlignment="1">
      <alignment horizontal="right" vertical="center"/>
    </xf>
    <xf numFmtId="165" fontId="94" fillId="0" borderId="1" xfId="16" applyNumberFormat="1" applyFont="1" applyBorder="1" applyAlignment="1">
      <alignment vertical="center" wrapText="1"/>
    </xf>
    <xf numFmtId="165" fontId="100" fillId="0" borderId="2" xfId="16" applyNumberFormat="1" applyFont="1" applyBorder="1" applyAlignment="1">
      <alignment vertical="center" wrapText="1"/>
    </xf>
    <xf numFmtId="165" fontId="85" fillId="0" borderId="1" xfId="16" applyNumberFormat="1" applyFont="1" applyBorder="1" applyAlignment="1">
      <alignment vertical="center"/>
    </xf>
    <xf numFmtId="4" fontId="85" fillId="0" borderId="1" xfId="16" applyNumberFormat="1" applyFont="1" applyFill="1" applyBorder="1" applyAlignment="1">
      <alignment horizontal="right" vertical="center"/>
    </xf>
    <xf numFmtId="4" fontId="85" fillId="0" borderId="1" xfId="16" applyNumberFormat="1" applyFont="1" applyFill="1" applyBorder="1" applyAlignment="1">
      <alignment vertical="center" wrapText="1"/>
    </xf>
    <xf numFmtId="165" fontId="85" fillId="0" borderId="1" xfId="16" applyNumberFormat="1" applyFont="1" applyBorder="1" applyAlignment="1">
      <alignment vertical="center" wrapText="1"/>
    </xf>
    <xf numFmtId="165" fontId="95" fillId="0" borderId="2" xfId="16" applyNumberFormat="1" applyFont="1" applyBorder="1" applyAlignment="1">
      <alignment vertical="center" wrapText="1"/>
    </xf>
    <xf numFmtId="165" fontId="95" fillId="0" borderId="1" xfId="16" applyNumberFormat="1" applyFont="1" applyBorder="1" applyAlignment="1">
      <alignment vertical="center"/>
    </xf>
    <xf numFmtId="165" fontId="85" fillId="10" borderId="1" xfId="16" applyNumberFormat="1" applyFont="1" applyFill="1" applyBorder="1" applyAlignment="1">
      <alignment vertical="center"/>
    </xf>
    <xf numFmtId="4" fontId="85" fillId="0" borderId="1" xfId="16" applyNumberFormat="1" applyFont="1" applyBorder="1" applyAlignment="1">
      <alignment vertical="center"/>
    </xf>
    <xf numFmtId="4" fontId="85" fillId="0" borderId="1" xfId="16" applyNumberFormat="1" applyFont="1" applyFill="1" applyBorder="1" applyAlignment="1">
      <alignment vertical="center"/>
    </xf>
    <xf numFmtId="49" fontId="15" fillId="0" borderId="1" xfId="16" applyNumberFormat="1" applyFont="1" applyBorder="1" applyAlignment="1">
      <alignment horizontal="center" vertical="center"/>
    </xf>
    <xf numFmtId="0" fontId="39" fillId="0" borderId="0" xfId="1" applyFont="1" applyFill="1" applyAlignment="1">
      <alignment horizontal="center" vertical="center" wrapText="1"/>
    </xf>
    <xf numFmtId="0" fontId="85" fillId="4" borderId="0" xfId="16" applyFont="1" applyFill="1" applyAlignment="1">
      <alignment vertical="center"/>
    </xf>
    <xf numFmtId="0" fontId="19" fillId="4" borderId="0" xfId="16" applyFont="1" applyFill="1"/>
    <xf numFmtId="0" fontId="62" fillId="0" borderId="0" xfId="16" applyFont="1" applyFill="1" applyAlignment="1">
      <alignment vertical="center"/>
    </xf>
    <xf numFmtId="0" fontId="68" fillId="0" borderId="13" xfId="16" applyFont="1" applyFill="1" applyBorder="1" applyAlignment="1">
      <alignment vertical="center"/>
    </xf>
    <xf numFmtId="3" fontId="15" fillId="0" borderId="1" xfId="16" applyNumberFormat="1" applyFont="1" applyFill="1" applyBorder="1" applyAlignment="1">
      <alignment horizontal="center" vertical="center" wrapText="1"/>
    </xf>
    <xf numFmtId="165" fontId="15" fillId="0" borderId="1" xfId="16" applyNumberFormat="1" applyFont="1" applyFill="1" applyBorder="1" applyAlignment="1">
      <alignment horizontal="center" vertical="center" wrapText="1"/>
    </xf>
    <xf numFmtId="3" fontId="8" fillId="0" borderId="1" xfId="16" applyNumberFormat="1" applyFont="1" applyFill="1" applyBorder="1" applyAlignment="1">
      <alignment horizontal="center" vertical="center" wrapText="1"/>
    </xf>
    <xf numFmtId="49" fontId="15" fillId="0" borderId="1" xfId="16" applyNumberFormat="1" applyFont="1" applyFill="1" applyBorder="1" applyAlignment="1">
      <alignment horizontal="center" vertical="center"/>
    </xf>
    <xf numFmtId="4" fontId="15" fillId="0" borderId="1" xfId="16" applyNumberFormat="1" applyFont="1" applyFill="1" applyBorder="1" applyAlignment="1">
      <alignment horizontal="center" vertical="center"/>
    </xf>
    <xf numFmtId="4" fontId="15" fillId="0" borderId="1" xfId="16" applyNumberFormat="1" applyFont="1" applyFill="1" applyBorder="1" applyAlignment="1">
      <alignment horizontal="center" vertical="center" wrapText="1"/>
    </xf>
    <xf numFmtId="3" fontId="8" fillId="0" borderId="1" xfId="16" applyNumberFormat="1" applyFont="1" applyFill="1" applyBorder="1" applyAlignment="1">
      <alignment horizontal="center" vertical="center"/>
    </xf>
    <xf numFmtId="49" fontId="91" fillId="0" borderId="1" xfId="16" quotePrefix="1" applyNumberFormat="1" applyFont="1" applyFill="1" applyBorder="1" applyAlignment="1">
      <alignment horizontal="center" vertical="center"/>
    </xf>
    <xf numFmtId="4" fontId="91" fillId="0" borderId="1" xfId="16" quotePrefix="1" applyNumberFormat="1" applyFont="1" applyFill="1" applyBorder="1" applyAlignment="1">
      <alignment horizontal="center" vertical="center"/>
    </xf>
    <xf numFmtId="4" fontId="91" fillId="0" borderId="1" xfId="16" quotePrefix="1" applyNumberFormat="1" applyFont="1" applyFill="1" applyBorder="1" applyAlignment="1">
      <alignment horizontal="center" vertical="center" wrapText="1"/>
    </xf>
    <xf numFmtId="4" fontId="91" fillId="0" borderId="1" xfId="16" applyNumberFormat="1" applyFont="1" applyFill="1" applyBorder="1" applyAlignment="1">
      <alignment horizontal="center" vertical="center" wrapText="1"/>
    </xf>
    <xf numFmtId="49" fontId="15" fillId="0" borderId="1" xfId="16" quotePrefix="1" applyNumberFormat="1" applyFont="1" applyFill="1" applyBorder="1" applyAlignment="1">
      <alignment horizontal="center" vertical="center" wrapText="1"/>
    </xf>
    <xf numFmtId="4" fontId="15" fillId="0" borderId="1" xfId="16" applyNumberFormat="1" applyFont="1" applyFill="1" applyBorder="1" applyAlignment="1">
      <alignment horizontal="left" vertical="center" wrapText="1"/>
    </xf>
    <xf numFmtId="4" fontId="15" fillId="0" borderId="1" xfId="16" quotePrefix="1" applyNumberFormat="1" applyFont="1" applyFill="1" applyBorder="1" applyAlignment="1">
      <alignment horizontal="center" vertical="center" wrapText="1"/>
    </xf>
    <xf numFmtId="3" fontId="15" fillId="0" borderId="1" xfId="16" quotePrefix="1" applyNumberFormat="1" applyFont="1" applyFill="1" applyBorder="1" applyAlignment="1">
      <alignment horizontal="right" vertical="center" wrapText="1"/>
    </xf>
    <xf numFmtId="0" fontId="15" fillId="0" borderId="1" xfId="16" quotePrefix="1" applyFont="1" applyFill="1" applyBorder="1" applyAlignment="1">
      <alignment horizontal="center" vertical="center" wrapText="1"/>
    </xf>
    <xf numFmtId="4" fontId="15" fillId="0" borderId="1" xfId="16" applyNumberFormat="1" applyFont="1" applyFill="1" applyBorder="1" applyAlignment="1">
      <alignment horizontal="right" vertical="center" wrapText="1"/>
    </xf>
    <xf numFmtId="4" fontId="15" fillId="0" borderId="1" xfId="16" quotePrefix="1" applyNumberFormat="1" applyFont="1" applyFill="1" applyBorder="1" applyAlignment="1">
      <alignment horizontal="right" vertical="center" wrapText="1"/>
    </xf>
    <xf numFmtId="49" fontId="15" fillId="0" borderId="1" xfId="16" applyNumberFormat="1" applyFont="1" applyFill="1" applyBorder="1" applyAlignment="1">
      <alignment horizontal="center" vertical="center" wrapText="1"/>
    </xf>
    <xf numFmtId="3" fontId="15" fillId="0" borderId="1" xfId="16" applyNumberFormat="1" applyFont="1" applyFill="1" applyBorder="1" applyAlignment="1">
      <alignment horizontal="right" vertical="center" wrapText="1"/>
    </xf>
    <xf numFmtId="0" fontId="15" fillId="0" borderId="1" xfId="16" applyFont="1" applyFill="1" applyBorder="1" applyAlignment="1">
      <alignment horizontal="right" vertical="center" wrapText="1"/>
    </xf>
    <xf numFmtId="49" fontId="8" fillId="0" borderId="6" xfId="16" applyNumberFormat="1" applyFont="1" applyFill="1" applyBorder="1" applyAlignment="1">
      <alignment horizontal="center" vertical="center" wrapText="1"/>
    </xf>
    <xf numFmtId="4" fontId="8" fillId="0" borderId="6" xfId="16" applyNumberFormat="1" applyFont="1" applyFill="1" applyBorder="1" applyAlignment="1">
      <alignment horizontal="left" vertical="center" wrapText="1"/>
    </xf>
    <xf numFmtId="4" fontId="8" fillId="0" borderId="6" xfId="16" applyNumberFormat="1" applyFont="1" applyFill="1" applyBorder="1" applyAlignment="1">
      <alignment horizontal="center" vertical="center" wrapText="1"/>
    </xf>
    <xf numFmtId="3" fontId="8" fillId="0" borderId="6" xfId="16" applyNumberFormat="1" applyFont="1" applyFill="1" applyBorder="1" applyAlignment="1">
      <alignment horizontal="right" vertical="center" wrapText="1"/>
    </xf>
    <xf numFmtId="0" fontId="8" fillId="0" borderId="6" xfId="16" applyFont="1" applyFill="1" applyBorder="1" applyAlignment="1">
      <alignment horizontal="right" vertical="center" wrapText="1"/>
    </xf>
    <xf numFmtId="4" fontId="8" fillId="0" borderId="6" xfId="16" applyNumberFormat="1" applyFont="1" applyFill="1" applyBorder="1" applyAlignment="1">
      <alignment horizontal="right" vertical="center" wrapText="1"/>
    </xf>
    <xf numFmtId="49" fontId="18" fillId="0" borderId="6" xfId="16" applyNumberFormat="1" applyFont="1" applyFill="1" applyBorder="1" applyAlignment="1">
      <alignment horizontal="center" vertical="center" wrapText="1"/>
    </xf>
    <xf numFmtId="4" fontId="18" fillId="0" borderId="6" xfId="16" applyNumberFormat="1" applyFont="1" applyFill="1" applyBorder="1" applyAlignment="1">
      <alignment horizontal="left" vertical="center" wrapText="1"/>
    </xf>
    <xf numFmtId="4" fontId="18" fillId="0" borderId="6" xfId="16" applyNumberFormat="1" applyFont="1" applyFill="1" applyBorder="1" applyAlignment="1">
      <alignment horizontal="center" vertical="center" wrapText="1"/>
    </xf>
    <xf numFmtId="3" fontId="18" fillId="0" borderId="6" xfId="16" applyNumberFormat="1" applyFont="1" applyFill="1" applyBorder="1" applyAlignment="1">
      <alignment horizontal="right" vertical="center" wrapText="1"/>
    </xf>
    <xf numFmtId="0" fontId="18" fillId="0" borderId="6" xfId="16" applyFont="1" applyFill="1" applyBorder="1" applyAlignment="1">
      <alignment horizontal="right" vertical="center" wrapText="1"/>
    </xf>
    <xf numFmtId="4" fontId="8" fillId="0" borderId="6" xfId="16" quotePrefix="1" applyNumberFormat="1" applyFont="1" applyFill="1" applyBorder="1" applyAlignment="1">
      <alignment horizontal="left" vertical="center" wrapText="1"/>
    </xf>
    <xf numFmtId="0" fontId="8" fillId="0" borderId="6" xfId="16" applyFont="1" applyFill="1" applyBorder="1" applyAlignment="1">
      <alignment vertical="center" wrapText="1"/>
    </xf>
    <xf numFmtId="4" fontId="18" fillId="0" borderId="6" xfId="16" applyNumberFormat="1" applyFont="1" applyFill="1" applyBorder="1" applyAlignment="1">
      <alignment vertical="center" wrapText="1"/>
    </xf>
    <xf numFmtId="3" fontId="8" fillId="0" borderId="6" xfId="16" applyNumberFormat="1" applyFont="1" applyFill="1" applyBorder="1" applyAlignment="1">
      <alignment horizontal="right" vertical="center"/>
    </xf>
    <xf numFmtId="0" fontId="8" fillId="0" borderId="6" xfId="16" applyFont="1" applyFill="1" applyBorder="1" applyAlignment="1">
      <alignment horizontal="right" vertical="center"/>
    </xf>
    <xf numFmtId="49" fontId="8" fillId="0" borderId="8" xfId="16" applyNumberFormat="1" applyFont="1" applyFill="1" applyBorder="1" applyAlignment="1">
      <alignment horizontal="center" vertical="center" wrapText="1"/>
    </xf>
    <xf numFmtId="4" fontId="8" fillId="0" borderId="8" xfId="16" applyNumberFormat="1" applyFont="1" applyFill="1" applyBorder="1" applyAlignment="1">
      <alignment horizontal="left" vertical="center" wrapText="1"/>
    </xf>
    <xf numFmtId="4" fontId="8" fillId="0" borderId="8" xfId="16" applyNumberFormat="1" applyFont="1" applyFill="1" applyBorder="1" applyAlignment="1">
      <alignment horizontal="center" vertical="center" wrapText="1"/>
    </xf>
    <xf numFmtId="3" fontId="8" fillId="0" borderId="8" xfId="16" applyNumberFormat="1" applyFont="1" applyFill="1" applyBorder="1" applyAlignment="1">
      <alignment horizontal="right" vertical="center" wrapText="1"/>
    </xf>
    <xf numFmtId="0" fontId="8" fillId="0" borderId="8" xfId="16" applyFont="1" applyFill="1" applyBorder="1" applyAlignment="1">
      <alignment horizontal="right" vertical="center" wrapText="1"/>
    </xf>
    <xf numFmtId="4" fontId="8" fillId="0" borderId="8" xfId="16" applyNumberFormat="1" applyFont="1" applyFill="1" applyBorder="1" applyAlignment="1">
      <alignment horizontal="right" vertical="center" wrapText="1"/>
    </xf>
    <xf numFmtId="3" fontId="15" fillId="0" borderId="1" xfId="16" applyNumberFormat="1" applyFont="1" applyFill="1" applyBorder="1" applyAlignment="1">
      <alignment horizontal="right" vertical="center"/>
    </xf>
    <xf numFmtId="0" fontId="15" fillId="0" borderId="1" xfId="16" applyFont="1" applyFill="1" applyBorder="1" applyAlignment="1">
      <alignment horizontal="right" vertical="center"/>
    </xf>
    <xf numFmtId="0" fontId="8" fillId="0" borderId="6" xfId="16" applyFont="1" applyFill="1" applyBorder="1" applyAlignment="1">
      <alignment horizontal="left" vertical="center" wrapText="1"/>
    </xf>
    <xf numFmtId="3" fontId="18" fillId="0" borderId="6" xfId="16" applyNumberFormat="1" applyFont="1" applyFill="1" applyBorder="1" applyAlignment="1">
      <alignment horizontal="right" vertical="center"/>
    </xf>
    <xf numFmtId="0" fontId="18" fillId="0" borderId="6" xfId="16" applyFont="1" applyFill="1" applyBorder="1" applyAlignment="1">
      <alignment horizontal="right" vertical="center"/>
    </xf>
    <xf numFmtId="49" fontId="18" fillId="0" borderId="6" xfId="16" applyNumberFormat="1" applyFont="1" applyFill="1" applyBorder="1" applyAlignment="1">
      <alignment horizontal="center" vertical="center"/>
    </xf>
    <xf numFmtId="0" fontId="18" fillId="0" borderId="6" xfId="16" applyFont="1" applyFill="1" applyBorder="1" applyAlignment="1">
      <alignment vertical="center" wrapText="1"/>
    </xf>
    <xf numFmtId="0" fontId="18" fillId="0" borderId="6" xfId="16" applyFont="1" applyFill="1" applyBorder="1" applyAlignment="1">
      <alignment wrapText="1"/>
    </xf>
    <xf numFmtId="4" fontId="18" fillId="0" borderId="6" xfId="16" applyNumberFormat="1" applyFont="1" applyFill="1" applyBorder="1" applyAlignment="1">
      <alignment wrapText="1"/>
    </xf>
    <xf numFmtId="49" fontId="8" fillId="0" borderId="8" xfId="16" applyNumberFormat="1" applyFont="1" applyFill="1" applyBorder="1" applyAlignment="1">
      <alignment horizontal="center" vertical="center"/>
    </xf>
    <xf numFmtId="4" fontId="8" fillId="0" borderId="8" xfId="16" applyNumberFormat="1" applyFont="1" applyFill="1" applyBorder="1" applyAlignment="1">
      <alignment horizontal="center" vertical="center"/>
    </xf>
    <xf numFmtId="3" fontId="8" fillId="0" borderId="8" xfId="16" applyNumberFormat="1" applyFont="1" applyFill="1" applyBorder="1" applyAlignment="1">
      <alignment horizontal="right" vertical="center"/>
    </xf>
    <xf numFmtId="0" fontId="8" fillId="0" borderId="8" xfId="16" applyFont="1" applyFill="1" applyBorder="1" applyAlignment="1">
      <alignment horizontal="right" vertical="center"/>
    </xf>
    <xf numFmtId="49" fontId="15" fillId="0" borderId="14" xfId="16" applyNumberFormat="1" applyFont="1" applyFill="1" applyBorder="1" applyAlignment="1">
      <alignment horizontal="center" vertical="center"/>
    </xf>
    <xf numFmtId="4" fontId="15" fillId="0" borderId="14" xfId="16" applyNumberFormat="1" applyFont="1" applyFill="1" applyBorder="1" applyAlignment="1">
      <alignment horizontal="left" vertical="center" wrapText="1"/>
    </xf>
    <xf numFmtId="4" fontId="15" fillId="0" borderId="14" xfId="16" applyNumberFormat="1" applyFont="1" applyFill="1" applyBorder="1" applyAlignment="1">
      <alignment horizontal="center" vertical="center"/>
    </xf>
    <xf numFmtId="3" fontId="15" fillId="0" borderId="14" xfId="16" applyNumberFormat="1" applyFont="1" applyFill="1" applyBorder="1" applyAlignment="1">
      <alignment horizontal="right" vertical="center"/>
    </xf>
    <xf numFmtId="0" fontId="15" fillId="0" borderId="14" xfId="16" applyFont="1" applyFill="1" applyBorder="1" applyAlignment="1">
      <alignment horizontal="right" vertical="center"/>
    </xf>
    <xf numFmtId="4" fontId="15" fillId="0" borderId="14" xfId="16" applyNumberFormat="1" applyFont="1" applyFill="1" applyBorder="1" applyAlignment="1">
      <alignment horizontal="right" vertical="center" wrapText="1"/>
    </xf>
    <xf numFmtId="0" fontId="8" fillId="0" borderId="6" xfId="16" applyFont="1" applyFill="1" applyBorder="1" applyAlignment="1">
      <alignment horizontal="center" vertical="center"/>
    </xf>
    <xf numFmtId="2" fontId="8" fillId="0" borderId="6" xfId="16" applyNumberFormat="1" applyFont="1" applyFill="1" applyBorder="1" applyAlignment="1">
      <alignment vertical="center" wrapText="1"/>
    </xf>
    <xf numFmtId="0" fontId="8" fillId="0" borderId="8" xfId="16" applyFont="1" applyFill="1" applyBorder="1" applyAlignment="1">
      <alignment vertical="center" wrapText="1"/>
    </xf>
    <xf numFmtId="0" fontId="8" fillId="0" borderId="8" xfId="16" applyFont="1" applyFill="1" applyBorder="1" applyAlignment="1">
      <alignment horizontal="center" vertical="center"/>
    </xf>
    <xf numFmtId="165" fontId="15" fillId="0" borderId="1" xfId="16" applyNumberFormat="1" applyFont="1" applyFill="1" applyBorder="1" applyAlignment="1">
      <alignment horizontal="center" vertical="center" wrapText="1"/>
    </xf>
    <xf numFmtId="0" fontId="2" fillId="0" borderId="1" xfId="2" applyFont="1" applyFill="1" applyBorder="1" applyAlignment="1">
      <alignment horizontal="center" vertical="center" wrapText="1"/>
    </xf>
    <xf numFmtId="0" fontId="4" fillId="0" borderId="1" xfId="2" quotePrefix="1" applyFont="1" applyFill="1" applyBorder="1" applyAlignment="1">
      <alignment horizontal="center" vertical="center" wrapText="1"/>
    </xf>
    <xf numFmtId="4" fontId="4" fillId="0" borderId="1" xfId="2" applyNumberFormat="1" applyFont="1" applyFill="1" applyBorder="1" applyAlignment="1">
      <alignment horizontal="right" vertical="center" wrapText="1"/>
    </xf>
    <xf numFmtId="4" fontId="2" fillId="0" borderId="1" xfId="2" applyNumberFormat="1" applyFont="1" applyFill="1" applyBorder="1" applyAlignment="1">
      <alignment vertical="center"/>
    </xf>
    <xf numFmtId="4" fontId="2" fillId="0" borderId="1" xfId="2" applyNumberFormat="1" applyFont="1" applyFill="1" applyBorder="1" applyAlignment="1">
      <alignment horizontal="center" vertical="center" wrapText="1"/>
    </xf>
    <xf numFmtId="0" fontId="2" fillId="0" borderId="1" xfId="5" applyFont="1" applyFill="1" applyBorder="1" applyAlignment="1">
      <alignment vertical="center" wrapText="1"/>
    </xf>
    <xf numFmtId="164" fontId="3" fillId="0" borderId="1" xfId="1" applyNumberFormat="1" applyFont="1" applyFill="1" applyBorder="1" applyAlignment="1">
      <alignment horizontal="center" vertical="center" wrapText="1"/>
    </xf>
    <xf numFmtId="4" fontId="2" fillId="0" borderId="1" xfId="2" applyNumberFormat="1" applyFont="1" applyFill="1" applyBorder="1" applyAlignment="1">
      <alignment vertical="center" wrapText="1"/>
    </xf>
    <xf numFmtId="4" fontId="2" fillId="0" borderId="0" xfId="2" applyNumberFormat="1" applyFont="1" applyFill="1" applyBorder="1" applyAlignment="1">
      <alignment vertical="center" wrapText="1"/>
    </xf>
    <xf numFmtId="0" fontId="3" fillId="0" borderId="1" xfId="2" quotePrefix="1" applyFont="1" applyFill="1" applyBorder="1" applyAlignment="1">
      <alignment horizontal="center" vertical="center" wrapText="1"/>
    </xf>
    <xf numFmtId="0" fontId="3" fillId="0" borderId="1" xfId="1" applyFont="1" applyFill="1" applyBorder="1" applyAlignment="1">
      <alignment horizontal="justify" vertical="center" wrapText="1"/>
    </xf>
    <xf numFmtId="2" fontId="3" fillId="0" borderId="1" xfId="1" applyNumberFormat="1" applyFont="1" applyFill="1" applyBorder="1" applyAlignment="1">
      <alignment horizontal="right" vertical="center" wrapText="1"/>
    </xf>
    <xf numFmtId="4" fontId="3" fillId="0" borderId="1" xfId="1" applyNumberFormat="1" applyFont="1" applyFill="1" applyBorder="1" applyAlignment="1">
      <alignment horizontal="right" vertical="center"/>
    </xf>
    <xf numFmtId="4" fontId="3" fillId="0" borderId="1" xfId="2" applyNumberFormat="1" applyFont="1" applyFill="1" applyBorder="1" applyAlignment="1">
      <alignment vertical="center" wrapText="1"/>
    </xf>
    <xf numFmtId="4" fontId="3" fillId="0" borderId="1" xfId="2" applyNumberFormat="1" applyFont="1" applyFill="1" applyBorder="1" applyAlignment="1">
      <alignment horizontal="center" vertical="center" wrapText="1"/>
    </xf>
    <xf numFmtId="0" fontId="3" fillId="0" borderId="1" xfId="1" applyFont="1" applyFill="1" applyBorder="1" applyAlignment="1">
      <alignment vertical="center"/>
    </xf>
    <xf numFmtId="0" fontId="3" fillId="0" borderId="1" xfId="1" applyFont="1" applyFill="1" applyBorder="1" applyAlignment="1">
      <alignment horizontal="left" vertical="center" wrapText="1"/>
    </xf>
    <xf numFmtId="0" fontId="3" fillId="0" borderId="1" xfId="1" applyFont="1" applyFill="1" applyBorder="1" applyAlignment="1">
      <alignment vertical="center" wrapText="1"/>
    </xf>
    <xf numFmtId="0" fontId="3" fillId="0" borderId="1" xfId="3" applyFont="1" applyFill="1" applyBorder="1" applyAlignment="1">
      <alignment vertical="center" wrapText="1"/>
    </xf>
    <xf numFmtId="0" fontId="3" fillId="0" borderId="0" xfId="3" applyFont="1" applyFill="1" applyBorder="1" applyAlignment="1">
      <alignment vertical="center" wrapText="1"/>
    </xf>
    <xf numFmtId="0" fontId="3" fillId="0" borderId="1" xfId="1" applyFont="1" applyFill="1" applyBorder="1" applyAlignment="1">
      <alignment horizontal="center" vertical="center"/>
    </xf>
    <xf numFmtId="0" fontId="3" fillId="0" borderId="1" xfId="1" applyFont="1" applyFill="1" applyBorder="1" applyAlignment="1">
      <alignment horizontal="center" vertical="center" wrapText="1"/>
    </xf>
    <xf numFmtId="0" fontId="3" fillId="0" borderId="1" xfId="1" applyFont="1" applyFill="1" applyBorder="1" applyAlignment="1">
      <alignment horizontal="left" vertical="center"/>
    </xf>
    <xf numFmtId="0" fontId="3" fillId="0" borderId="1" xfId="2" applyFont="1" applyFill="1" applyBorder="1" applyAlignment="1">
      <alignment horizontal="justify" vertical="center" wrapText="1"/>
    </xf>
    <xf numFmtId="4" fontId="3" fillId="0" borderId="1" xfId="2" applyNumberFormat="1" applyFont="1" applyFill="1" applyBorder="1" applyAlignment="1">
      <alignment horizontal="right" vertical="center" wrapText="1"/>
    </xf>
    <xf numFmtId="165" fontId="3" fillId="0" borderId="1" xfId="1" applyNumberFormat="1" applyFont="1" applyFill="1" applyBorder="1" applyAlignment="1">
      <alignment vertical="center" wrapText="1"/>
    </xf>
    <xf numFmtId="165" fontId="3" fillId="0" borderId="1" xfId="1" applyNumberFormat="1" applyFont="1" applyFill="1" applyBorder="1" applyAlignment="1">
      <alignment horizontal="center" vertical="center" wrapText="1"/>
    </xf>
    <xf numFmtId="164" fontId="3" fillId="0" borderId="1" xfId="1" applyNumberFormat="1" applyFont="1" applyFill="1" applyBorder="1" applyAlignment="1">
      <alignment vertical="center" wrapText="1"/>
    </xf>
    <xf numFmtId="0" fontId="3" fillId="0" borderId="0" xfId="1" applyFont="1" applyFill="1" applyBorder="1" applyAlignment="1">
      <alignment vertical="center" wrapText="1"/>
    </xf>
    <xf numFmtId="0" fontId="3" fillId="0" borderId="1" xfId="4" applyFont="1" applyFill="1" applyBorder="1" applyAlignment="1">
      <alignment vertical="center" wrapText="1"/>
    </xf>
    <xf numFmtId="4" fontId="3" fillId="0" borderId="1" xfId="2" applyNumberFormat="1" applyFont="1" applyFill="1" applyBorder="1" applyAlignment="1">
      <alignment vertical="center"/>
    </xf>
    <xf numFmtId="4" fontId="3" fillId="0" borderId="0" xfId="2" applyNumberFormat="1" applyFont="1" applyFill="1" applyBorder="1" applyAlignment="1">
      <alignment vertical="center" wrapText="1"/>
    </xf>
    <xf numFmtId="2" fontId="3" fillId="0" borderId="1" xfId="2" applyNumberFormat="1" applyFont="1" applyFill="1" applyBorder="1" applyAlignment="1">
      <alignment horizontal="right" vertical="center" wrapText="1"/>
    </xf>
    <xf numFmtId="0" fontId="3" fillId="0" borderId="1" xfId="5" applyFont="1" applyFill="1" applyBorder="1" applyAlignment="1">
      <alignment vertical="center" wrapText="1"/>
    </xf>
    <xf numFmtId="0" fontId="3" fillId="0" borderId="1" xfId="11" applyFont="1" applyFill="1" applyBorder="1" applyAlignment="1">
      <alignment vertical="center" wrapText="1"/>
    </xf>
    <xf numFmtId="165" fontId="3" fillId="0" borderId="1" xfId="13" applyNumberFormat="1" applyFont="1" applyFill="1" applyBorder="1" applyAlignment="1">
      <alignment vertical="center" wrapText="1"/>
    </xf>
    <xf numFmtId="0" fontId="3" fillId="0" borderId="0" xfId="1" applyFont="1" applyFill="1" applyBorder="1" applyAlignment="1">
      <alignment horizontal="center" vertical="center" wrapText="1"/>
    </xf>
    <xf numFmtId="2" fontId="3" fillId="0" borderId="1" xfId="1" applyNumberFormat="1" applyFont="1" applyFill="1" applyBorder="1" applyAlignment="1">
      <alignment horizontal="right" vertical="center"/>
    </xf>
    <xf numFmtId="165" fontId="8" fillId="0" borderId="1" xfId="1" applyNumberFormat="1" applyFont="1" applyFill="1" applyBorder="1" applyAlignment="1">
      <alignment horizontal="center" vertical="center" wrapText="1"/>
    </xf>
    <xf numFmtId="165" fontId="8" fillId="0" borderId="1" xfId="1" applyNumberFormat="1" applyFont="1" applyFill="1" applyBorder="1" applyAlignment="1">
      <alignment horizontal="center" vertical="center"/>
    </xf>
    <xf numFmtId="4" fontId="8" fillId="0" borderId="1" xfId="2" applyNumberFormat="1" applyFont="1" applyFill="1" applyBorder="1" applyAlignment="1">
      <alignment vertical="center" wrapText="1"/>
    </xf>
    <xf numFmtId="0" fontId="3" fillId="0" borderId="1" xfId="2" applyNumberFormat="1" applyFont="1" applyFill="1" applyBorder="1" applyAlignment="1">
      <alignment horizontal="right" vertical="center" wrapText="1"/>
    </xf>
    <xf numFmtId="0" fontId="3" fillId="0" borderId="0" xfId="1" applyFont="1" applyFill="1" applyAlignment="1">
      <alignment horizontal="left" vertical="center"/>
    </xf>
    <xf numFmtId="2" fontId="44" fillId="0" borderId="1" xfId="8" quotePrefix="1" applyNumberFormat="1" applyFont="1" applyFill="1" applyBorder="1" applyAlignment="1">
      <alignment horizontal="right" vertical="center" wrapText="1"/>
    </xf>
    <xf numFmtId="3" fontId="44" fillId="0" borderId="1" xfId="8" quotePrefix="1" applyNumberFormat="1" applyFont="1" applyFill="1" applyBorder="1" applyAlignment="1">
      <alignment horizontal="left" vertical="center" wrapText="1"/>
    </xf>
    <xf numFmtId="0" fontId="44" fillId="0" borderId="1" xfId="1" applyFont="1" applyFill="1" applyBorder="1" applyAlignment="1">
      <alignment vertical="center" wrapText="1"/>
    </xf>
    <xf numFmtId="0" fontId="4" fillId="0" borderId="14" xfId="2" applyFont="1" applyFill="1" applyBorder="1" applyAlignment="1">
      <alignment horizontal="justify" vertical="center" wrapText="1"/>
    </xf>
    <xf numFmtId="2" fontId="4" fillId="0" borderId="14" xfId="2" applyNumberFormat="1" applyFont="1" applyFill="1" applyBorder="1" applyAlignment="1">
      <alignment horizontal="right" vertical="center" wrapText="1"/>
    </xf>
    <xf numFmtId="164" fontId="3" fillId="0" borderId="14" xfId="1" applyNumberFormat="1" applyFont="1" applyFill="1" applyBorder="1" applyAlignment="1">
      <alignment horizontal="center" vertical="center" wrapText="1"/>
    </xf>
    <xf numFmtId="4" fontId="4" fillId="0" borderId="1" xfId="2" applyNumberFormat="1" applyFont="1" applyFill="1" applyBorder="1" applyAlignment="1">
      <alignment vertical="center" wrapText="1"/>
    </xf>
    <xf numFmtId="4" fontId="4" fillId="0" borderId="0" xfId="2" applyNumberFormat="1" applyFont="1" applyFill="1" applyBorder="1" applyAlignment="1">
      <alignment vertical="center" wrapText="1"/>
    </xf>
    <xf numFmtId="0" fontId="3" fillId="0" borderId="1" xfId="10" applyFont="1" applyFill="1" applyBorder="1" applyAlignment="1">
      <alignment horizontal="justify" vertical="center" wrapText="1"/>
    </xf>
    <xf numFmtId="2" fontId="3" fillId="0" borderId="1" xfId="10" applyNumberFormat="1" applyFont="1" applyFill="1" applyBorder="1" applyAlignment="1">
      <alignment horizontal="right" vertical="center" wrapText="1"/>
    </xf>
    <xf numFmtId="2" fontId="3" fillId="0" borderId="1" xfId="14" applyNumberFormat="1" applyFont="1" applyFill="1" applyBorder="1" applyAlignment="1">
      <alignment vertical="center" wrapText="1"/>
    </xf>
    <xf numFmtId="0" fontId="3" fillId="0" borderId="1" xfId="9" applyFont="1" applyFill="1" applyBorder="1" applyAlignment="1">
      <alignment vertical="center" wrapText="1"/>
    </xf>
    <xf numFmtId="0" fontId="3" fillId="0" borderId="1" xfId="5" applyFont="1" applyFill="1" applyBorder="1" applyAlignment="1">
      <alignment horizontal="justify" vertical="center" wrapText="1"/>
    </xf>
    <xf numFmtId="2" fontId="3" fillId="0" borderId="1" xfId="5" applyNumberFormat="1" applyFont="1" applyFill="1" applyBorder="1" applyAlignment="1">
      <alignment vertical="center" wrapText="1"/>
    </xf>
    <xf numFmtId="0" fontId="3" fillId="0" borderId="1" xfId="11" applyFont="1" applyFill="1" applyBorder="1" applyAlignment="1">
      <alignment horizontal="center" vertical="center" wrapText="1"/>
    </xf>
    <xf numFmtId="167" fontId="3" fillId="0" borderId="1" xfId="13" applyNumberFormat="1" applyFont="1" applyFill="1" applyBorder="1" applyAlignment="1">
      <alignment vertical="center" wrapText="1"/>
    </xf>
    <xf numFmtId="0" fontId="3" fillId="0" borderId="1" xfId="1" applyFont="1" applyFill="1" applyBorder="1" applyAlignment="1">
      <alignment horizontal="right" vertical="center"/>
    </xf>
    <xf numFmtId="0" fontId="15" fillId="0" borderId="1" xfId="2" applyFont="1" applyFill="1" applyBorder="1" applyAlignment="1">
      <alignment horizontal="center" vertical="center" wrapText="1"/>
    </xf>
    <xf numFmtId="0" fontId="16" fillId="0" borderId="1" xfId="2" applyFont="1" applyFill="1" applyBorder="1" applyAlignment="1">
      <alignment vertical="center" wrapText="1"/>
    </xf>
    <xf numFmtId="2" fontId="16" fillId="0" borderId="1" xfId="2" applyNumberFormat="1" applyFont="1" applyFill="1" applyBorder="1" applyAlignment="1">
      <alignment horizontal="right" vertical="center" wrapText="1"/>
    </xf>
    <xf numFmtId="2" fontId="15" fillId="0" borderId="1" xfId="2" applyNumberFormat="1" applyFont="1" applyFill="1" applyBorder="1" applyAlignment="1">
      <alignment vertical="center" wrapText="1"/>
    </xf>
    <xf numFmtId="165" fontId="15" fillId="0" borderId="1" xfId="16" applyNumberFormat="1" applyFont="1" applyFill="1" applyBorder="1" applyAlignment="1">
      <alignment vertical="center"/>
    </xf>
    <xf numFmtId="164" fontId="15" fillId="0" borderId="1" xfId="16" applyNumberFormat="1" applyFont="1" applyFill="1" applyBorder="1" applyAlignment="1">
      <alignment vertical="center" wrapText="1"/>
    </xf>
    <xf numFmtId="0" fontId="15" fillId="0" borderId="1" xfId="16" applyFont="1" applyFill="1" applyBorder="1" applyAlignment="1">
      <alignment vertical="center" wrapText="1"/>
    </xf>
    <xf numFmtId="0" fontId="15" fillId="0" borderId="1" xfId="16" applyFont="1" applyFill="1" applyBorder="1" applyAlignment="1">
      <alignment vertical="center"/>
    </xf>
    <xf numFmtId="0" fontId="15" fillId="0" borderId="0" xfId="16" applyFont="1" applyFill="1" applyBorder="1" applyAlignment="1">
      <alignment vertical="center" wrapText="1"/>
    </xf>
    <xf numFmtId="0" fontId="8" fillId="0" borderId="1" xfId="2" quotePrefix="1" applyFont="1" applyFill="1" applyBorder="1" applyAlignment="1">
      <alignment horizontal="center" vertical="center" wrapText="1"/>
    </xf>
    <xf numFmtId="2" fontId="8" fillId="0" borderId="1" xfId="2" applyNumberFormat="1" applyFont="1" applyFill="1" applyBorder="1" applyAlignment="1">
      <alignment horizontal="right" vertical="center" wrapText="1"/>
    </xf>
    <xf numFmtId="2" fontId="8" fillId="0" borderId="1" xfId="2" applyNumberFormat="1" applyFont="1" applyFill="1" applyBorder="1" applyAlignment="1">
      <alignment vertical="center" wrapText="1"/>
    </xf>
    <xf numFmtId="4" fontId="8" fillId="0" borderId="1" xfId="2" applyNumberFormat="1" applyFont="1" applyFill="1" applyBorder="1" applyAlignment="1">
      <alignment horizontal="center" vertical="center" wrapText="1"/>
    </xf>
    <xf numFmtId="4" fontId="18" fillId="0" borderId="1" xfId="2" applyNumberFormat="1" applyFont="1" applyFill="1" applyBorder="1" applyAlignment="1">
      <alignment vertical="center" wrapText="1"/>
    </xf>
    <xf numFmtId="165" fontId="3" fillId="0" borderId="1" xfId="11" applyNumberFormat="1" applyFont="1" applyFill="1" applyBorder="1" applyAlignment="1">
      <alignment horizontal="justify" vertical="center" wrapText="1"/>
    </xf>
    <xf numFmtId="4" fontId="3" fillId="0" borderId="1" xfId="11" applyNumberFormat="1" applyFont="1" applyFill="1" applyBorder="1" applyAlignment="1">
      <alignment horizontal="right" vertical="center"/>
    </xf>
    <xf numFmtId="0" fontId="3" fillId="0" borderId="1" xfId="2" applyFont="1" applyFill="1" applyBorder="1" applyAlignment="1">
      <alignment vertical="center" wrapText="1"/>
    </xf>
    <xf numFmtId="0" fontId="3" fillId="0" borderId="1" xfId="11" applyFont="1" applyFill="1" applyBorder="1" applyAlignment="1">
      <alignment horizontal="center" vertical="center"/>
    </xf>
    <xf numFmtId="0" fontId="3" fillId="0" borderId="1" xfId="12" applyFont="1" applyFill="1" applyBorder="1" applyAlignment="1">
      <alignment vertical="center" wrapText="1"/>
    </xf>
    <xf numFmtId="0" fontId="3" fillId="0" borderId="12" xfId="1" applyFont="1" applyFill="1" applyBorder="1" applyAlignment="1">
      <alignment horizontal="center" vertical="center" wrapText="1"/>
    </xf>
    <xf numFmtId="2" fontId="3" fillId="0" borderId="12" xfId="1" applyNumberFormat="1" applyFont="1" applyFill="1" applyBorder="1" applyAlignment="1">
      <alignment horizontal="center" vertical="center" wrapText="1"/>
    </xf>
    <xf numFmtId="0" fontId="3" fillId="0" borderId="12" xfId="1" applyFont="1" applyFill="1" applyBorder="1" applyAlignment="1">
      <alignment vertical="center" wrapText="1"/>
    </xf>
    <xf numFmtId="0" fontId="3" fillId="0" borderId="0" xfId="1" applyFont="1" applyFill="1" applyAlignment="1">
      <alignment horizontal="center" vertical="center" wrapText="1"/>
    </xf>
    <xf numFmtId="0" fontId="3" fillId="0" borderId="0" xfId="1" applyFont="1" applyFill="1" applyAlignment="1">
      <alignment horizontal="center" vertical="center"/>
    </xf>
    <xf numFmtId="0" fontId="3" fillId="0" borderId="0" xfId="1" applyFont="1" applyFill="1" applyAlignment="1">
      <alignment horizontal="justify" vertical="center" wrapText="1"/>
    </xf>
    <xf numFmtId="2" fontId="3" fillId="0" borderId="0" xfId="1" applyNumberFormat="1" applyFont="1" applyFill="1" applyAlignment="1">
      <alignment horizontal="justify" vertical="center" wrapText="1"/>
    </xf>
    <xf numFmtId="2" fontId="3" fillId="0" borderId="0" xfId="1" applyNumberFormat="1" applyFont="1" applyFill="1" applyAlignment="1">
      <alignment horizontal="right" vertical="center"/>
    </xf>
    <xf numFmtId="165" fontId="3" fillId="0" borderId="0" xfId="1" applyNumberFormat="1" applyFont="1" applyFill="1" applyAlignment="1">
      <alignment vertical="center"/>
    </xf>
    <xf numFmtId="165" fontId="3" fillId="0" borderId="0" xfId="1" applyNumberFormat="1" applyFont="1" applyFill="1" applyAlignment="1">
      <alignment horizontal="center" vertical="center"/>
    </xf>
    <xf numFmtId="0" fontId="3" fillId="0" borderId="0" xfId="1" applyFont="1" applyFill="1" applyAlignment="1">
      <alignment vertical="center"/>
    </xf>
    <xf numFmtId="0" fontId="3" fillId="0" borderId="0" xfId="1" applyFont="1" applyFill="1" applyAlignment="1">
      <alignment horizontal="left" vertical="center" wrapText="1"/>
    </xf>
    <xf numFmtId="4" fontId="5" fillId="0" borderId="14" xfId="2" applyNumberFormat="1" applyFont="1" applyFill="1" applyBorder="1" applyAlignment="1">
      <alignment horizontal="center" vertical="center" wrapText="1"/>
    </xf>
    <xf numFmtId="0" fontId="5" fillId="0" borderId="14" xfId="5" applyFont="1" applyFill="1" applyBorder="1" applyAlignment="1">
      <alignment vertical="center" wrapText="1"/>
    </xf>
    <xf numFmtId="0" fontId="5" fillId="0" borderId="14" xfId="9" applyFont="1" applyFill="1" applyBorder="1" applyAlignment="1">
      <alignment vertical="center" wrapText="1"/>
    </xf>
    <xf numFmtId="4" fontId="5" fillId="0" borderId="1" xfId="2" applyNumberFormat="1" applyFont="1" applyFill="1" applyBorder="1" applyAlignment="1">
      <alignment vertical="center" wrapText="1"/>
    </xf>
    <xf numFmtId="0" fontId="3" fillId="0" borderId="1" xfId="0" applyFont="1" applyFill="1" applyBorder="1" applyAlignment="1">
      <alignment horizontal="justify" vertical="center" wrapText="1"/>
    </xf>
    <xf numFmtId="0" fontId="44" fillId="0" borderId="1" xfId="0" applyFont="1" applyFill="1" applyBorder="1" applyAlignment="1">
      <alignment horizontal="center" vertical="center" wrapText="1"/>
    </xf>
    <xf numFmtId="3" fontId="3" fillId="0" borderId="1" xfId="1" applyNumberFormat="1" applyFont="1" applyFill="1" applyBorder="1" applyAlignment="1">
      <alignment vertical="center" wrapText="1"/>
    </xf>
    <xf numFmtId="0" fontId="3" fillId="0" borderId="1" xfId="3" applyFont="1" applyFill="1" applyBorder="1" applyAlignment="1">
      <alignment horizontal="left" vertical="center" wrapText="1"/>
    </xf>
    <xf numFmtId="0" fontId="3" fillId="0" borderId="1" xfId="5" applyFont="1" applyFill="1" applyBorder="1" applyAlignment="1">
      <alignment horizontal="left" vertical="center" wrapText="1"/>
    </xf>
    <xf numFmtId="0" fontId="3" fillId="0" borderId="1" xfId="0" applyNumberFormat="1" applyFont="1" applyFill="1" applyBorder="1" applyAlignment="1">
      <alignment horizontal="right" vertical="center"/>
    </xf>
    <xf numFmtId="165" fontId="3" fillId="0" borderId="1" xfId="1" applyNumberFormat="1" applyFont="1" applyFill="1" applyBorder="1" applyAlignment="1">
      <alignment horizontal="center" vertical="center"/>
    </xf>
    <xf numFmtId="164" fontId="3" fillId="0" borderId="1" xfId="1" applyNumberFormat="1" applyFont="1" applyFill="1" applyBorder="1" applyAlignment="1">
      <alignment horizontal="left" vertical="center" wrapText="1"/>
    </xf>
    <xf numFmtId="0" fontId="3" fillId="0" borderId="1" xfId="0" applyFont="1" applyFill="1" applyBorder="1" applyAlignment="1">
      <alignment horizontal="right" vertical="center"/>
    </xf>
    <xf numFmtId="0" fontId="39" fillId="0" borderId="0" xfId="1" applyFont="1" applyFill="1" applyAlignment="1">
      <alignment horizontal="center" vertical="center" wrapText="1"/>
    </xf>
    <xf numFmtId="164" fontId="2" fillId="0" borderId="2" xfId="1" applyNumberFormat="1" applyFont="1" applyFill="1" applyBorder="1" applyAlignment="1">
      <alignment horizontal="center" vertical="center" wrapText="1"/>
    </xf>
    <xf numFmtId="164" fontId="3" fillId="0" borderId="0" xfId="1" applyNumberFormat="1" applyFont="1" applyFill="1" applyAlignment="1">
      <alignment horizontal="center" vertical="center" wrapText="1"/>
    </xf>
    <xf numFmtId="164" fontId="39" fillId="0" borderId="0" xfId="1" applyNumberFormat="1" applyFont="1" applyFill="1" applyAlignment="1">
      <alignment horizontal="center" vertical="center" wrapText="1"/>
    </xf>
    <xf numFmtId="169" fontId="39" fillId="0" borderId="0" xfId="1" applyNumberFormat="1" applyFont="1" applyFill="1" applyAlignment="1">
      <alignment horizontal="center" vertical="center" wrapText="1"/>
    </xf>
    <xf numFmtId="3" fontId="44" fillId="0" borderId="1" xfId="8" quotePrefix="1" applyNumberFormat="1" applyFont="1" applyFill="1" applyBorder="1" applyAlignment="1">
      <alignment horizontal="center" vertical="center" wrapText="1"/>
    </xf>
    <xf numFmtId="4" fontId="5" fillId="0" borderId="14" xfId="2" applyNumberFormat="1" applyFont="1" applyFill="1" applyBorder="1" applyAlignment="1">
      <alignment horizontal="center" vertical="center"/>
    </xf>
    <xf numFmtId="0" fontId="3" fillId="0" borderId="1" xfId="5" applyFont="1" applyFill="1" applyBorder="1" applyAlignment="1">
      <alignment horizontal="center" vertical="center" wrapText="1"/>
    </xf>
    <xf numFmtId="4" fontId="62" fillId="0" borderId="0" xfId="16" applyNumberFormat="1" applyFont="1" applyAlignment="1">
      <alignment horizontal="center" vertical="center"/>
    </xf>
    <xf numFmtId="4" fontId="62" fillId="0" borderId="13" xfId="16" applyNumberFormat="1" applyFont="1" applyBorder="1" applyAlignment="1">
      <alignment horizontal="center" vertical="center"/>
    </xf>
    <xf numFmtId="49" fontId="15" fillId="0" borderId="1" xfId="16" applyNumberFormat="1" applyFont="1" applyBorder="1" applyAlignment="1">
      <alignment horizontal="center" vertical="center"/>
    </xf>
    <xf numFmtId="4" fontId="15" fillId="0" borderId="1" xfId="16" applyNumberFormat="1" applyFont="1" applyBorder="1" applyAlignment="1">
      <alignment horizontal="center" vertical="center"/>
    </xf>
    <xf numFmtId="4" fontId="15" fillId="0" borderId="1" xfId="16" applyNumberFormat="1" applyFont="1" applyBorder="1" applyAlignment="1">
      <alignment horizontal="center" vertical="center" wrapText="1"/>
    </xf>
    <xf numFmtId="0" fontId="84" fillId="0" borderId="12" xfId="16" applyFont="1" applyBorder="1" applyAlignment="1">
      <alignment horizontal="left" wrapText="1"/>
    </xf>
    <xf numFmtId="4" fontId="75" fillId="0" borderId="0" xfId="16" applyNumberFormat="1" applyFont="1" applyAlignment="1">
      <alignment horizontal="center" vertical="center"/>
    </xf>
    <xf numFmtId="49" fontId="76" fillId="0" borderId="1" xfId="16" applyNumberFormat="1" applyFont="1" applyBorder="1" applyAlignment="1">
      <alignment horizontal="center" vertical="center" wrapText="1"/>
    </xf>
    <xf numFmtId="4" fontId="76" fillId="0" borderId="1" xfId="16" applyNumberFormat="1" applyFont="1" applyBorder="1" applyAlignment="1">
      <alignment horizontal="center" vertical="center" wrapText="1"/>
    </xf>
    <xf numFmtId="4" fontId="76" fillId="0" borderId="2" xfId="16" applyNumberFormat="1" applyFont="1" applyBorder="1" applyAlignment="1">
      <alignment horizontal="right" vertical="center" wrapText="1"/>
    </xf>
    <xf numFmtId="4" fontId="76" fillId="0" borderId="7" xfId="16" applyNumberFormat="1" applyFont="1" applyBorder="1" applyAlignment="1">
      <alignment horizontal="right" vertical="center" wrapText="1"/>
    </xf>
    <xf numFmtId="4" fontId="76" fillId="0" borderId="14" xfId="16" applyNumberFormat="1" applyFont="1" applyBorder="1" applyAlignment="1">
      <alignment horizontal="right" vertical="center" wrapText="1"/>
    </xf>
    <xf numFmtId="4" fontId="75" fillId="0" borderId="13" xfId="16" applyNumberFormat="1" applyFont="1" applyBorder="1" applyAlignment="1">
      <alignment horizontal="center" vertical="center"/>
    </xf>
    <xf numFmtId="4" fontId="78" fillId="0" borderId="1" xfId="16" applyNumberFormat="1" applyFont="1" applyBorder="1" applyAlignment="1">
      <alignment horizontal="center" vertical="center" wrapText="1"/>
    </xf>
    <xf numFmtId="165" fontId="8" fillId="0" borderId="1" xfId="16" applyNumberFormat="1" applyFont="1" applyBorder="1" applyAlignment="1">
      <alignment horizontal="center" vertical="center" wrapText="1"/>
    </xf>
    <xf numFmtId="0" fontId="62" fillId="0" borderId="0" xfId="16" applyFont="1" applyFill="1" applyAlignment="1">
      <alignment horizontal="center" vertical="center"/>
    </xf>
    <xf numFmtId="0" fontId="68" fillId="0" borderId="13" xfId="16" applyFont="1" applyFill="1" applyBorder="1" applyAlignment="1">
      <alignment horizontal="right" vertical="center"/>
    </xf>
    <xf numFmtId="165" fontId="15" fillId="0" borderId="1" xfId="16" applyNumberFormat="1" applyFont="1" applyFill="1" applyBorder="1" applyAlignment="1">
      <alignment horizontal="center" vertical="center" wrapText="1"/>
    </xf>
    <xf numFmtId="4" fontId="15" fillId="0" borderId="1" xfId="16" applyNumberFormat="1" applyFont="1" applyFill="1" applyBorder="1" applyAlignment="1">
      <alignment horizontal="center" vertical="center" wrapText="1"/>
    </xf>
    <xf numFmtId="4" fontId="15" fillId="0" borderId="1" xfId="16" applyNumberFormat="1" applyFont="1" applyFill="1" applyBorder="1" applyAlignment="1">
      <alignment horizontal="center" vertical="center"/>
    </xf>
    <xf numFmtId="49" fontId="15" fillId="0" borderId="1" xfId="16" applyNumberFormat="1" applyFont="1" applyFill="1" applyBorder="1" applyAlignment="1">
      <alignment horizontal="center" vertical="center"/>
    </xf>
    <xf numFmtId="0" fontId="62" fillId="0" borderId="0" xfId="16" applyFont="1" applyAlignment="1">
      <alignment horizontal="center" vertical="center"/>
    </xf>
    <xf numFmtId="4" fontId="15" fillId="0" borderId="2" xfId="16" applyNumberFormat="1" applyFont="1" applyBorder="1" applyAlignment="1">
      <alignment horizontal="center" vertical="center" wrapText="1"/>
    </xf>
    <xf numFmtId="4" fontId="15" fillId="0" borderId="14" xfId="16" applyNumberFormat="1" applyFont="1" applyBorder="1" applyAlignment="1">
      <alignment horizontal="center" vertical="center" wrapText="1"/>
    </xf>
    <xf numFmtId="0" fontId="8" fillId="0" borderId="12" xfId="16" applyFont="1" applyBorder="1" applyAlignment="1">
      <alignment horizontal="left" vertical="center" wrapText="1"/>
    </xf>
    <xf numFmtId="0" fontId="8" fillId="0" borderId="0" xfId="16" applyFont="1" applyAlignment="1">
      <alignment horizontal="left" vertical="center" wrapText="1"/>
    </xf>
    <xf numFmtId="0" fontId="68" fillId="0" borderId="13" xfId="16" applyFont="1" applyBorder="1" applyAlignment="1">
      <alignment horizontal="right" vertical="center"/>
    </xf>
    <xf numFmtId="49" fontId="15" fillId="0" borderId="2" xfId="16" applyNumberFormat="1" applyFont="1" applyBorder="1" applyAlignment="1">
      <alignment horizontal="center" vertical="center"/>
    </xf>
    <xf numFmtId="49" fontId="15" fillId="0" borderId="14" xfId="16" applyNumberFormat="1" applyFont="1" applyBorder="1" applyAlignment="1">
      <alignment horizontal="center" vertical="center"/>
    </xf>
    <xf numFmtId="0" fontId="15" fillId="0" borderId="2" xfId="16" applyFont="1" applyBorder="1" applyAlignment="1">
      <alignment horizontal="center" vertical="center"/>
    </xf>
    <xf numFmtId="0" fontId="15" fillId="0" borderId="14" xfId="16" applyFont="1" applyBorder="1" applyAlignment="1">
      <alignment horizontal="center" vertical="center"/>
    </xf>
    <xf numFmtId="4" fontId="15" fillId="0" borderId="14" xfId="16" applyNumberFormat="1" applyFont="1" applyBorder="1" applyAlignment="1">
      <alignment horizontal="center" vertical="center"/>
    </xf>
    <xf numFmtId="0" fontId="64" fillId="0" borderId="0" xfId="19" applyFont="1" applyFill="1" applyAlignment="1">
      <alignment horizontal="center" vertical="center"/>
    </xf>
    <xf numFmtId="4" fontId="94" fillId="0" borderId="2" xfId="16" applyNumberFormat="1" applyFont="1" applyFill="1" applyBorder="1" applyAlignment="1">
      <alignment horizontal="center" vertical="center"/>
    </xf>
    <xf numFmtId="4" fontId="94" fillId="0" borderId="14" xfId="16" applyNumberFormat="1" applyFont="1" applyFill="1" applyBorder="1" applyAlignment="1">
      <alignment horizontal="center" vertical="center"/>
    </xf>
    <xf numFmtId="4" fontId="94" fillId="0" borderId="2" xfId="16" applyNumberFormat="1" applyFont="1" applyFill="1" applyBorder="1" applyAlignment="1">
      <alignment horizontal="center" vertical="center" wrapText="1"/>
    </xf>
    <xf numFmtId="4" fontId="94" fillId="0" borderId="14" xfId="16" applyNumberFormat="1" applyFont="1" applyFill="1" applyBorder="1" applyAlignment="1">
      <alignment horizontal="center" vertical="center" wrapText="1"/>
    </xf>
    <xf numFmtId="165" fontId="94" fillId="0" borderId="9" xfId="16" applyNumberFormat="1" applyFont="1" applyFill="1" applyBorder="1" applyAlignment="1">
      <alignment horizontal="center" vertical="center" wrapText="1"/>
    </xf>
    <xf numFmtId="165" fontId="94" fillId="0" borderId="11" xfId="16" applyNumberFormat="1" applyFont="1" applyFill="1" applyBorder="1" applyAlignment="1">
      <alignment horizontal="center" vertical="center" wrapText="1"/>
    </xf>
    <xf numFmtId="0" fontId="34" fillId="0" borderId="0" xfId="1" applyFont="1" applyFill="1" applyBorder="1" applyAlignment="1">
      <alignment horizontal="center" vertical="center"/>
    </xf>
    <xf numFmtId="0" fontId="39" fillId="0" borderId="2" xfId="2" quotePrefix="1" applyFont="1" applyFill="1" applyBorder="1" applyAlignment="1">
      <alignment horizontal="center" vertical="center" wrapText="1"/>
    </xf>
    <xf numFmtId="0" fontId="39" fillId="0" borderId="14" xfId="2" quotePrefix="1" applyFont="1" applyFill="1" applyBorder="1" applyAlignment="1">
      <alignment horizontal="center" vertical="center" wrapText="1"/>
    </xf>
    <xf numFmtId="0" fontId="2" fillId="0" borderId="1" xfId="2" applyFont="1" applyFill="1" applyBorder="1" applyAlignment="1">
      <alignment horizontal="center" vertical="center" wrapText="1"/>
    </xf>
    <xf numFmtId="2" fontId="2" fillId="0" borderId="1" xfId="2" applyNumberFormat="1" applyFont="1" applyFill="1" applyBorder="1" applyAlignment="1">
      <alignment horizontal="center" vertical="center" wrapText="1"/>
    </xf>
    <xf numFmtId="0" fontId="2" fillId="0" borderId="9" xfId="1" applyFont="1" applyFill="1" applyBorder="1" applyAlignment="1">
      <alignment horizontal="center" vertical="center"/>
    </xf>
    <xf numFmtId="0" fontId="2" fillId="0" borderId="10" xfId="1" applyFont="1" applyFill="1" applyBorder="1" applyAlignment="1">
      <alignment horizontal="center" vertical="center"/>
    </xf>
    <xf numFmtId="0" fontId="2" fillId="0" borderId="2" xfId="2" applyFont="1" applyFill="1" applyBorder="1" applyAlignment="1">
      <alignment horizontal="center" vertical="center" wrapText="1"/>
    </xf>
    <xf numFmtId="0" fontId="2" fillId="0" borderId="14" xfId="2" applyFont="1" applyFill="1" applyBorder="1" applyAlignment="1">
      <alignment horizontal="center" vertical="center" wrapText="1"/>
    </xf>
    <xf numFmtId="0" fontId="39" fillId="0" borderId="2" xfId="2" applyFont="1" applyFill="1" applyBorder="1" applyAlignment="1">
      <alignment horizontal="center" vertical="center" wrapText="1"/>
    </xf>
    <xf numFmtId="0" fontId="39" fillId="0" borderId="14" xfId="2" applyFont="1" applyFill="1" applyBorder="1" applyAlignment="1">
      <alignment horizontal="center" vertical="center" wrapText="1"/>
    </xf>
    <xf numFmtId="0" fontId="34" fillId="0" borderId="13" xfId="1" applyFont="1" applyFill="1" applyBorder="1" applyAlignment="1">
      <alignment horizontal="center" vertical="center"/>
    </xf>
    <xf numFmtId="0" fontId="39" fillId="0" borderId="0" xfId="1" applyFont="1" applyFill="1" applyAlignment="1">
      <alignment horizontal="center" vertical="center" wrapText="1"/>
    </xf>
    <xf numFmtId="0" fontId="49" fillId="0" borderId="9" xfId="0" applyFont="1" applyBorder="1" applyAlignment="1">
      <alignment horizontal="center" vertical="center"/>
    </xf>
    <xf numFmtId="0" fontId="49" fillId="0" borderId="10" xfId="0" applyFont="1" applyBorder="1" applyAlignment="1">
      <alignment horizontal="center" vertical="center"/>
    </xf>
    <xf numFmtId="0" fontId="49" fillId="0" borderId="1" xfId="0" applyFont="1" applyBorder="1" applyAlignment="1">
      <alignment horizontal="center" vertical="center" wrapText="1"/>
    </xf>
    <xf numFmtId="0" fontId="49" fillId="0" borderId="1" xfId="0" applyFont="1" applyBorder="1" applyAlignment="1">
      <alignment horizontal="center" vertical="center"/>
    </xf>
    <xf numFmtId="0" fontId="51" fillId="0" borderId="1" xfId="0" applyFont="1" applyBorder="1" applyAlignment="1">
      <alignment horizontal="center" vertical="center"/>
    </xf>
    <xf numFmtId="0" fontId="3" fillId="0" borderId="1" xfId="1" applyFont="1" applyBorder="1" applyAlignment="1">
      <alignment horizontal="center" vertical="center"/>
    </xf>
    <xf numFmtId="0" fontId="27" fillId="6" borderId="9" xfId="0" applyFont="1" applyFill="1" applyBorder="1" applyAlignment="1">
      <alignment horizontal="left" vertical="center" wrapText="1"/>
    </xf>
    <xf numFmtId="0" fontId="27" fillId="6" borderId="11" xfId="0" applyFont="1" applyFill="1" applyBorder="1" applyAlignment="1">
      <alignment horizontal="left" vertical="center" wrapText="1"/>
    </xf>
    <xf numFmtId="0" fontId="27" fillId="6" borderId="10" xfId="0" applyFont="1" applyFill="1" applyBorder="1" applyAlignment="1">
      <alignment horizontal="left" vertical="center" wrapText="1"/>
    </xf>
    <xf numFmtId="0" fontId="28" fillId="6" borderId="12" xfId="0" applyFont="1" applyFill="1" applyBorder="1" applyAlignment="1">
      <alignment horizontal="left" vertical="center" wrapText="1"/>
    </xf>
    <xf numFmtId="0" fontId="21" fillId="6" borderId="1" xfId="0" applyFont="1" applyFill="1" applyBorder="1" applyAlignment="1">
      <alignment horizontal="left" vertical="center" wrapText="1"/>
    </xf>
    <xf numFmtId="0" fontId="21" fillId="6" borderId="1" xfId="0" applyFont="1" applyFill="1" applyBorder="1" applyAlignment="1">
      <alignment vertical="center" wrapText="1"/>
    </xf>
  </cellXfs>
  <cellStyles count="21">
    <cellStyle name="20% - Accent5 3" xfId="8"/>
    <cellStyle name="Comma 6 2" xfId="7"/>
    <cellStyle name="Normal" xfId="0" builtinId="0"/>
    <cellStyle name="Normal 10 10" xfId="12"/>
    <cellStyle name="Normal 11" xfId="18"/>
    <cellStyle name="Normal 11 2" xfId="5"/>
    <cellStyle name="Normal 12" xfId="4"/>
    <cellStyle name="Normal 2" xfId="1"/>
    <cellStyle name="Normal 2 2" xfId="16"/>
    <cellStyle name="Normal 2 2 10" xfId="20"/>
    <cellStyle name="Normal 3" xfId="11"/>
    <cellStyle name="Normal 4_BIEU 07 CH" xfId="3"/>
    <cellStyle name="Normal 4_danhmuc_PNN" xfId="9"/>
    <cellStyle name="Normal 5" xfId="17"/>
    <cellStyle name="Normal 5 2" xfId="14"/>
    <cellStyle name="Normal 6" xfId="13"/>
    <cellStyle name="Normal_BIEU 07 CH" xfId="2"/>
    <cellStyle name="Normal_BIEU 07 CH_1" xfId="15"/>
    <cellStyle name="Normal_Bieu mau (CV )" xfId="6"/>
    <cellStyle name="Normal_danhmuc_PNN" xfId="10"/>
    <cellStyle name="Normal_THop_Tinh(HaNoi)"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DC%20QH%20SDD/DONGPHU/KHSDD2025/da%20ngoai/PL01%20DM%20chuy&#7875;n%20ti&#7871;p%20v&#224;%20Thu%20Hoi%20nam%202025%20-%20&#272;&#7891;ng%20Ph&#250;_sau%20ra%20soat%20STNM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TH2025"/>
      <sheetName val="DM ko co trong NQ"/>
    </sheetNames>
    <sheetDataSet>
      <sheetData sheetId="0">
        <row r="12">
          <cell r="B12" t="str">
            <v>Dự án xây dựng đường cao tốc  Bắc-Nam phía Tây đoạn Gia Nghĩa (Đắk Nông) - Chơn Thành (Bình Phước)</v>
          </cell>
          <cell r="C12">
            <v>188</v>
          </cell>
        </row>
        <row r="13">
          <cell r="B13" t="str">
            <v>Công trình, dự án do Thủ tướng Chính phủ chấp thuận, quyết định đầu tư mà phải thu hồi đất</v>
          </cell>
          <cell r="C13">
            <v>282.5</v>
          </cell>
        </row>
        <row r="14">
          <cell r="B14" t="str">
            <v>Mở rộng Khu công nghiệp Nam Đồng Phú</v>
          </cell>
          <cell r="C14">
            <v>150</v>
          </cell>
        </row>
        <row r="15">
          <cell r="B15" t="str">
            <v>Mở rộng Khu công nghiệp Bắc Đồng Phú</v>
          </cell>
          <cell r="C15">
            <v>132.5</v>
          </cell>
        </row>
        <row r="16">
          <cell r="B16" t="str">
            <v>Công trình, dự án do Hội đồng nhân dân cấp tỉnh chấp thuận mà phải thu hồi đất (chuyển tiếp từ các năm 2022,2023,2024)</v>
          </cell>
          <cell r="C16">
            <v>686.79000000000019</v>
          </cell>
        </row>
        <row r="17">
          <cell r="B17" t="str">
            <v xml:space="preserve">Dự án Công trình QK1 </v>
          </cell>
          <cell r="C17">
            <v>19.77</v>
          </cell>
        </row>
        <row r="18">
          <cell r="B18" t="str">
            <v>Xây dựng công trình khu vực phòng thủ huyện</v>
          </cell>
          <cell r="C18">
            <v>31.42</v>
          </cell>
        </row>
        <row r="19">
          <cell r="B19" t="str">
            <v>Công trình "lộ ra Đường dây 110kV từ trạm 220kV Chơn Thành (02 mạch)</v>
          </cell>
          <cell r="C19">
            <v>0.27</v>
          </cell>
        </row>
        <row r="20">
          <cell r="B20" t="str">
            <v>Công trình Đường dây 110kV trạm 110kv Phước Long - trạm 110kV Đồng Xoài</v>
          </cell>
          <cell r="C20">
            <v>0.35</v>
          </cell>
        </row>
        <row r="21">
          <cell r="B21" t="str">
            <v>Trạm 110KV khu CN Bắc Đồng Phú và nhánh rẽ trạm 110 KV khu CN Bắc ĐP</v>
          </cell>
          <cell r="C21">
            <v>0.57999999999999996</v>
          </cell>
        </row>
        <row r="22">
          <cell r="B22" t="str">
            <v>Đường dây 110kV Đồng Xoài-Phú Giáo</v>
          </cell>
          <cell r="C22">
            <v>0.92</v>
          </cell>
        </row>
        <row r="23">
          <cell r="B23" t="str">
            <v>Dự án Xây dựng đường kết nối ngang QL14 với tuyến ĐT.755 nối ĐT.753</v>
          </cell>
          <cell r="C23">
            <v>28.96</v>
          </cell>
        </row>
        <row r="24">
          <cell r="B24">
            <v>0</v>
          </cell>
          <cell r="C24">
            <v>3.2</v>
          </cell>
        </row>
        <row r="25">
          <cell r="B25" t="str">
            <v>Xây dựng tuyến kết nối ĐT 753B với đường Đồng Phú - Bình Dương (đoạn Lam Sơn - Tân Phước)</v>
          </cell>
          <cell r="C25">
            <v>10</v>
          </cell>
        </row>
        <row r="26">
          <cell r="B26">
            <v>0</v>
          </cell>
          <cell r="C26">
            <v>7.69</v>
          </cell>
        </row>
        <row r="27">
          <cell r="B27" t="str">
            <v>Đường kết nối các KCN phía Tây Nam thành phố Đồng Xoài</v>
          </cell>
          <cell r="C27">
            <v>10</v>
          </cell>
        </row>
        <row r="28">
          <cell r="B28" t="str">
            <v>Xây dựng Đường Đồng Tiến-Tân Phú</v>
          </cell>
          <cell r="C28">
            <v>11.3</v>
          </cell>
        </row>
        <row r="29">
          <cell r="B29" t="str">
            <v>Xây dựng dường Đồng Phú -Bình Dương (đoạn từ ĐT.753 đến ranh tỉnh Bình Dương)</v>
          </cell>
          <cell r="C29">
            <v>158</v>
          </cell>
        </row>
        <row r="30">
          <cell r="B30" t="str">
            <v>Nâng cấp, mờ rộng ĐT. 753 và xây dựng cầu Mã Đà kết nối với sân bay quốc tế Long Thành Đồng Nai và cảng Cái Mép Thị Vải Bà Rịa - Vũng Tàu</v>
          </cell>
          <cell r="C30">
            <v>27.26</v>
          </cell>
        </row>
        <row r="31">
          <cell r="B31" t="str">
            <v>Dự án Tăng cường khả năng thoát lũ Suối Rạt</v>
          </cell>
          <cell r="C31">
            <v>61.43</v>
          </cell>
        </row>
        <row r="32">
          <cell r="B32" t="str">
            <v>Dự án nâng cấp mở rộng ĐT 741</v>
          </cell>
          <cell r="C32">
            <v>24.63</v>
          </cell>
        </row>
        <row r="33">
          <cell r="B33" t="str">
            <v>Mương thoát nước đường ĐT 741</v>
          </cell>
          <cell r="C33">
            <v>0.1</v>
          </cell>
        </row>
        <row r="34">
          <cell r="B34" t="str">
            <v>Mương thoát nước đường ĐT 741</v>
          </cell>
          <cell r="C34">
            <v>0.09</v>
          </cell>
        </row>
        <row r="35">
          <cell r="B35" t="str">
            <v>Tuyến đi qua Nông trường Cao su Tân Lập (Tuyến 1)</v>
          </cell>
          <cell r="C35">
            <v>2.88</v>
          </cell>
        </row>
        <row r="36">
          <cell r="B36" t="str">
            <v>Tuyến đi qua Nông trường Cao su Tân Tiến (Tuyến 2)</v>
          </cell>
          <cell r="C36">
            <v>3.25</v>
          </cell>
        </row>
        <row r="37">
          <cell r="B37" t="str">
            <v>Tuyến đi qua Khu QH dân cư mới xã Tân Tiến (Tuyến 3)</v>
          </cell>
          <cell r="C37">
            <v>0.42</v>
          </cell>
        </row>
        <row r="38">
          <cell r="B38" t="str">
            <v>Tuyến đường kết nối  Tân phú - xã Tân Lợi và đường Đồng Phú - Bình Dương (Tuyến 4)</v>
          </cell>
          <cell r="C38">
            <v>11.3</v>
          </cell>
        </row>
        <row r="39">
          <cell r="B39" t="str">
            <v>Xây dựng đường từ ĐT.741 vào Khu công nghiệp Nam Đồng Phú mở rộng</v>
          </cell>
          <cell r="C39">
            <v>2.1</v>
          </cell>
        </row>
        <row r="40">
          <cell r="B40" t="str">
            <v xml:space="preserve"> Nâng cấp mở rộng đường Phạm Ngọc Thạch, khu phố Tân Liên, thị trấn Tân Phú.</v>
          </cell>
          <cell r="C40">
            <v>4.07</v>
          </cell>
        </row>
        <row r="41">
          <cell r="B41" t="str">
            <v xml:space="preserve">Xây dựng đường Nguyễn Hữu Thọ nối dài đến cầu Mới, khu phố Tân An, thị trấn Tân Phú </v>
          </cell>
          <cell r="C41">
            <v>0.23</v>
          </cell>
        </row>
        <row r="42">
          <cell r="B42" t="str">
            <v xml:space="preserve">Xây dựng cấp phối sỏi đỏ đường Ngô Quyền nối dài từ đường Tôn Đức Thắng đến đường Bắc Nam 3, khu phố Tân Liên, thị trấn Tân Phú </v>
          </cell>
          <cell r="C42">
            <v>1.38</v>
          </cell>
        </row>
        <row r="43">
          <cell r="B43" t="str">
            <v xml:space="preserve">Xây dựng đường Tổ 9 kết nối giao thông với đường Phú Riềng Đỏ (đường Đông Tây 8), khu phố Tân An, thị trấn Tân Phú </v>
          </cell>
          <cell r="C43">
            <v>0.5</v>
          </cell>
        </row>
        <row r="44">
          <cell r="B44" t="str">
            <v>Xây dựng đường Nguyễn Huệ nối dài từ Tôn Đức Thắng đến đường Bắc Nam 3, khu phố Tân Liên, thị trấn Tân Phú.</v>
          </cell>
          <cell r="C44">
            <v>0.23</v>
          </cell>
        </row>
        <row r="45">
          <cell r="B45" t="str">
            <v>Xây dựng đường Âu Cơ đoạn từ Phú Riềng Đỏ đến ĐT 741 và đoạn từ Tôn Đức Thắng đến đường Bắc Nam 3, khu phố Tân Liên, thị trấn Tân Phú</v>
          </cell>
          <cell r="C45">
            <v>6.85</v>
          </cell>
        </row>
        <row r="46">
          <cell r="B46" t="str">
            <v>Xây dựng vỉa hè, điện chiếu sáng đường Âu Cơ đoạn từ Phú Riềng Đỏ đến ĐT 741 và xây dựng đoạn CPSĐ từ Tôn Đức Thắng đến đường Bắc Nam 3, khu phố Tân Liên, thị trấn Tân Phú</v>
          </cell>
          <cell r="C46">
            <v>1.5</v>
          </cell>
        </row>
        <row r="47">
          <cell r="B47" t="str">
            <v>Xây dựng đường quy hoạch D1 - Khu HC xã Tân Lập (đường bên hông Chợ)</v>
          </cell>
          <cell r="C47">
            <v>0.03</v>
          </cell>
        </row>
        <row r="48">
          <cell r="B48" t="str">
            <v>Xây dựng đường giao thông kết nối từ ĐT. 758 xã Thuận Phú đến ranh huyện Phú Riềng</v>
          </cell>
          <cell r="C48">
            <v>1.82</v>
          </cell>
        </row>
        <row r="49">
          <cell r="B49" t="str">
            <v>Nâng cấp mở rộng đường giao thông xà Tân Hòa di xã Tân Lợi</v>
          </cell>
          <cell r="C49">
            <v>11.5</v>
          </cell>
        </row>
        <row r="50">
          <cell r="B50" t="str">
            <v>Xây dựng đường xuyên tâm Tân Hưng - Tân Lập</v>
          </cell>
          <cell r="C50">
            <v>15.2</v>
          </cell>
        </row>
        <row r="51">
          <cell r="B51" t="str">
            <v>Tuyến số 2: (theo quy hoạch là tuyến kết nối số 03): Đầu tuyến giao với đường ĐT.741 (khoảng Km53,435), cuối tuyến giao với đường Đồng Phú - Bình Dương (giáp đường trục KCN tại khoảng Km32,600)</v>
          </cell>
          <cell r="C51">
            <v>0.65</v>
          </cell>
        </row>
        <row r="52">
          <cell r="B52" t="str">
            <v>Xây dựng 04 phòng chức năng, nhà thi đấu đa năng, nhà xe, đường vào Trường Tiểu học và Trung học cơ sở Tân Lợi</v>
          </cell>
          <cell r="C52">
            <v>0.09</v>
          </cell>
        </row>
        <row r="53">
          <cell r="B53" t="str">
            <v>Xây dựng đường Tổ 23 nối dài đến đường kết nối Tây Nam Đồng Xoài, thị trấn Tân Phú</v>
          </cell>
          <cell r="C53">
            <v>1.4</v>
          </cell>
        </row>
        <row r="54">
          <cell r="B54" t="str">
            <v>Đường tổ 47, xã Tân Lập</v>
          </cell>
          <cell r="C54">
            <v>0.35</v>
          </cell>
        </row>
        <row r="55">
          <cell r="B55" t="str">
            <v>Xây dựng Cầu  Ba Bi, Ba Điền - X.Tân Lập</v>
          </cell>
          <cell r="C55">
            <v>0.36</v>
          </cell>
        </row>
        <row r="56">
          <cell r="B56" t="str">
            <v>Đường Tôn Đức Thắng nối dài đến KCN Bắc Đồng Phú</v>
          </cell>
          <cell r="C56">
            <v>0.85999999999999988</v>
          </cell>
        </row>
        <row r="57">
          <cell r="B57" t="str">
            <v>Đường Nguyễn Hữu Thọ đến đường Phạm Ngọc Thạch (Bắc Nam 2)- giai đoạn 2</v>
          </cell>
          <cell r="C57">
            <v>1.5</v>
          </cell>
        </row>
        <row r="58">
          <cell r="B58" t="str">
            <v>Mở rộng đường Đông Tây 9 (đất của ông Trần Văn Hoặc)</v>
          </cell>
          <cell r="C58">
            <v>0.01</v>
          </cell>
        </row>
        <row r="59">
          <cell r="B59" t="str">
            <v>Đường phía sau khu Hoa viên - Tượng đài (đất của bà Phạm Thị Nhuần)</v>
          </cell>
          <cell r="C59">
            <v>0.06</v>
          </cell>
        </row>
        <row r="60">
          <cell r="B60" t="str">
            <v>Thu hồi đất để phát triển kinh tế địa phương</v>
          </cell>
          <cell r="C60">
            <v>10.98</v>
          </cell>
        </row>
        <row r="61">
          <cell r="B61" t="str">
            <v>Khu dân cư tập trung kết hợp cơ quan hành chính nhà nước, trường học tại xã Tân Tiến</v>
          </cell>
          <cell r="C61">
            <v>90.38</v>
          </cell>
        </row>
        <row r="62">
          <cell r="B62" t="str">
            <v>Khu dân cư Chợ Thuận Phú</v>
          </cell>
          <cell r="C62">
            <v>7.5</v>
          </cell>
        </row>
        <row r="63">
          <cell r="B63" t="str">
            <v>Khu dân cư tập trung ấp 4, xã Tân Lập</v>
          </cell>
          <cell r="C63">
            <v>16.39</v>
          </cell>
        </row>
        <row r="64">
          <cell r="B64" t="str">
            <v>Thu hồi đất của Công ty Cao su Đồng Phú giao về cho địa phương quản lý để xây dựng công trình phúc lợi xã hội</v>
          </cell>
          <cell r="C64">
            <v>1.81</v>
          </cell>
        </row>
        <row r="65">
          <cell r="B65" t="str">
            <v>Đất mở rộng để xây dựng nhà văn hóa và khu thể thao ấp 6</v>
          </cell>
          <cell r="C65">
            <v>0.3</v>
          </cell>
        </row>
        <row r="66">
          <cell r="B66" t="str">
            <v>Đất mở rộng để xây dựng nhà văn hóa và khu thể thao ấp 7</v>
          </cell>
          <cell r="C66">
            <v>0.3</v>
          </cell>
        </row>
        <row r="67">
          <cell r="B67" t="str">
            <v>Diện tích đất dự kiến làm công viên khu tượng đài</v>
          </cell>
          <cell r="C67">
            <v>0.23</v>
          </cell>
        </row>
        <row r="68">
          <cell r="B68" t="str">
            <v>Cụm công nghiệp Tân Hưng</v>
          </cell>
          <cell r="C68">
            <v>69</v>
          </cell>
        </row>
        <row r="69">
          <cell r="B69" t="str">
            <v>Trụ sở công an xã Tân Tiến</v>
          </cell>
          <cell r="C69">
            <v>0.19</v>
          </cell>
        </row>
        <row r="70">
          <cell r="B70" t="str">
            <v>Trụ sở công an xã Thuận Phú</v>
          </cell>
          <cell r="C70">
            <v>0.2</v>
          </cell>
        </row>
        <row r="71">
          <cell r="B71" t="str">
            <v>Trụ sở công an xã Thuận Lợi</v>
          </cell>
          <cell r="C71">
            <v>0.15</v>
          </cell>
        </row>
        <row r="72">
          <cell r="B72" t="str">
            <v>Xây dựng mương thoát nước mưa và thoát nước thải ngoài hàng rào khu công nghiệp Nam Đồng Phú</v>
          </cell>
          <cell r="C72">
            <v>6</v>
          </cell>
        </row>
        <row r="73">
          <cell r="B73" t="str">
            <v>Khu dân cư tập trung ấp 1, xã Tân Lập</v>
          </cell>
          <cell r="C73">
            <v>7.45</v>
          </cell>
        </row>
        <row r="74">
          <cell r="B74" t="str">
            <v>Điểm chung chuyển rác ấp Thuận Hòa 1</v>
          </cell>
          <cell r="C74">
            <v>0.12</v>
          </cell>
        </row>
        <row r="75">
          <cell r="B75" t="str">
            <v>Nhà văn hóa ấp, Trường tiểu học, Trường mầm non và khu vui chơi giải trí ấp Thuận Hòa 2</v>
          </cell>
          <cell r="C75">
            <v>1.58</v>
          </cell>
        </row>
        <row r="76">
          <cell r="B76" t="str">
            <v>Điểm chung chuyển rác</v>
          </cell>
          <cell r="C76">
            <v>0.1</v>
          </cell>
        </row>
        <row r="77">
          <cell r="B77" t="str">
            <v>Điểm chung chuyển rác ấp Thuận Phú 2</v>
          </cell>
          <cell r="C77">
            <v>0.12</v>
          </cell>
        </row>
        <row r="78">
          <cell r="B78" t="str">
            <v>Đường BTXM tổ 36, KP Thắng Lợi (Thửa đất số 281 -Tờ bản đồ số 20)</v>
          </cell>
          <cell r="C78">
            <v>0.02</v>
          </cell>
        </row>
        <row r="79">
          <cell r="B79" t="str">
            <v>Đường BTXM Tổ Bàu 4B – An Hòa</v>
          </cell>
          <cell r="C79">
            <v>0.09</v>
          </cell>
        </row>
        <row r="80">
          <cell r="B80" t="str">
            <v>Đường BTXM Tổ Bàu 3 – An Hòa và Tổ Bàu 3 – An Hòa nối dài</v>
          </cell>
          <cell r="C80">
            <v>0.59</v>
          </cell>
        </row>
        <row r="81">
          <cell r="B81" t="str">
            <v>Đường BTXM Tổ QK9 – An Hòa</v>
          </cell>
          <cell r="C81">
            <v>0.77</v>
          </cell>
        </row>
        <row r="82">
          <cell r="B82" t="str">
            <v>Đường BTXM Tổ 21B – Minh Tân</v>
          </cell>
          <cell r="C82">
            <v>0.11</v>
          </cell>
        </row>
        <row r="83">
          <cell r="B83" t="str">
            <v>Đường BTXM Tổ Hủm 2 - Ấp Chợ</v>
          </cell>
          <cell r="C83">
            <v>7.0000000000000007E-2</v>
          </cell>
        </row>
        <row r="84">
          <cell r="B84" t="str">
            <v xml:space="preserve">Đường BTXM Tổ 47 nối dài - ấp Thái Dũng </v>
          </cell>
          <cell r="C84">
            <v>0.06</v>
          </cell>
        </row>
        <row r="85">
          <cell r="B85" t="str">
            <v>Đường BTXM Tổ 2 - ấp Tân Hà</v>
          </cell>
          <cell r="C85">
            <v>7.0000000000000007E-2</v>
          </cell>
        </row>
        <row r="86">
          <cell r="B86" t="str">
            <v>Đường BTXM tổ Đội 5, ấp Chợ</v>
          </cell>
          <cell r="C86">
            <v>0.28000000000000003</v>
          </cell>
        </row>
        <row r="87">
          <cell r="B87" t="str">
            <v>Đường BTXM đội 5 ấp 4 (từ nhà Bé 3 đến nhà Nguyến Thị Nàng)</v>
          </cell>
          <cell r="C87">
            <v>0.06</v>
          </cell>
        </row>
        <row r="88">
          <cell r="B88" t="str">
            <v>Đường BTXM đội 4, ấp 4 (từ ông Bình đến nhà ông Lực)</v>
          </cell>
          <cell r="C88">
            <v>0.1</v>
          </cell>
        </row>
        <row r="89">
          <cell r="B89" t="str">
            <v>Đường BTXM Hẻm 3 đội 3 ấp 4</v>
          </cell>
          <cell r="C89">
            <v>0.1</v>
          </cell>
        </row>
        <row r="90">
          <cell r="B90" t="str">
            <v>Đường BTXM Hẻm 1 đội 4A ấp 4</v>
          </cell>
          <cell r="C90">
            <v>0.1</v>
          </cell>
        </row>
        <row r="91">
          <cell r="B91" t="str">
            <v>Đường BTXM Hẻm 5 đội 7 ấp Cầu 2</v>
          </cell>
          <cell r="C91">
            <v>0.05</v>
          </cell>
        </row>
        <row r="92">
          <cell r="B92" t="str">
            <v>Đường BTXM Đội 4 ấp 3</v>
          </cell>
          <cell r="C92">
            <v>0.06</v>
          </cell>
        </row>
        <row r="93">
          <cell r="B93" t="str">
            <v xml:space="preserve">Đường BTXM Đội 5, ấp 2 </v>
          </cell>
          <cell r="C93">
            <v>0.23</v>
          </cell>
        </row>
        <row r="94">
          <cell r="B94" t="str">
            <v>Đường BTXM đội 5 ấp 1 đến đội 1 ấp 1</v>
          </cell>
          <cell r="C94">
            <v>0.24</v>
          </cell>
        </row>
        <row r="95">
          <cell r="B95" t="str">
            <v>Đường BTXM Đội 5 ấp 2</v>
          </cell>
          <cell r="C95">
            <v>0.16</v>
          </cell>
        </row>
        <row r="96">
          <cell r="B96" t="str">
            <v xml:space="preserve">Đường BTXM Đội 2 ấp 3 </v>
          </cell>
          <cell r="C96">
            <v>1.33</v>
          </cell>
        </row>
        <row r="97">
          <cell r="B97" t="str">
            <v>Đường BTXM đội 1 ấp 1</v>
          </cell>
          <cell r="C97">
            <v>0.21</v>
          </cell>
        </row>
        <row r="98">
          <cell r="B98" t="str">
            <v xml:space="preserve">Đường BTXM Đội 6 ấp 2 </v>
          </cell>
          <cell r="C98">
            <v>0.65</v>
          </cell>
        </row>
        <row r="99">
          <cell r="B99" t="str">
            <v xml:space="preserve">Đường BTXM Tổ 1 ấp Thuận Tiến </v>
          </cell>
          <cell r="C99">
            <v>0.14000000000000001</v>
          </cell>
        </row>
        <row r="100">
          <cell r="B100" t="str">
            <v>Đường BTXM  ấp Thuận Hòa 1 (từ nhà ông Thanh Tô đến nhà ông Nguyễn Văn Hoàng)</v>
          </cell>
          <cell r="C100">
            <v>0.09</v>
          </cell>
        </row>
        <row r="101">
          <cell r="B101" t="str">
            <v>Đường BTXM  ấp Thuận Tân (từ nhà ông Đinh Xuân Hương đến nhà ông Nông Văn Đức)</v>
          </cell>
          <cell r="C101">
            <v>0.51</v>
          </cell>
        </row>
        <row r="102">
          <cell r="B102" t="str">
            <v>Đường BTXM  tổ 2, ấp Tân Phú (Lô 6 đến nhà ông Thanh)</v>
          </cell>
          <cell r="C102">
            <v>0.23</v>
          </cell>
        </row>
        <row r="103">
          <cell r="B103" t="str">
            <v>Đường BTXM  tổ 2, ấp Bù Xăng (từ nhà ông Viền đến nhà ông Tùng)</v>
          </cell>
          <cell r="C103">
            <v>0.2</v>
          </cell>
        </row>
        <row r="104">
          <cell r="B104" t="str">
            <v>Đường BTXM ấp Bù Xăng (từ nhà ông Thọ đến nhà ông Chi)</v>
          </cell>
          <cell r="C104">
            <v>0.15</v>
          </cell>
        </row>
        <row r="105">
          <cell r="B105" t="str">
            <v>Đường BTXM  tổ 4, ấp Đồng Búa (Trại gà Hùng Nhơn)</v>
          </cell>
          <cell r="C105">
            <v>0.48</v>
          </cell>
        </row>
        <row r="106">
          <cell r="B106" t="str">
            <v>Đường BTXM ấp Đồng Bia (từ nhà ông Thánh đến nhà ông Hò)</v>
          </cell>
          <cell r="C106">
            <v>0.53</v>
          </cell>
        </row>
        <row r="107">
          <cell r="B107" t="str">
            <v>Đường GTNT tổ 3, ấp Quân Y  (người sử dụng đất Nguyến Văn Dũng)</v>
          </cell>
          <cell r="C107">
            <v>0.21</v>
          </cell>
        </row>
        <row r="108">
          <cell r="B108" t="str">
            <v xml:space="preserve">Đường BTXM kết nối ĐH Tân Phú – Tân Phước với đường Đồng Tiến – Tân Phú </v>
          </cell>
          <cell r="C108">
            <v>0.78</v>
          </cell>
        </row>
        <row r="109">
          <cell r="B109" t="str">
            <v>Thu hồi đất trường Mầm non Đồng Tiến ấp 5(giáp đất bà Nguyệt)</v>
          </cell>
          <cell r="C109">
            <v>0.1</v>
          </cell>
        </row>
        <row r="110">
          <cell r="B110" t="str">
            <v>Nâng cấp, sửa chữa đường từ Nhà văn hóa ấp Dên Dên đến làng Hải Phong ấp Dên Dên</v>
          </cell>
          <cell r="C110">
            <v>0.3</v>
          </cell>
        </row>
        <row r="111">
          <cell r="B111" t="str">
            <v>Thu hồi một phần diện tích đất của ông Lê Văn Quý và bà Mai Thị Giang làm đường đi chung cho các hộ dân</v>
          </cell>
          <cell r="C111">
            <v>0.41</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0"/>
  <sheetViews>
    <sheetView showGridLines="0" showZeros="0" zoomScaleNormal="100" workbookViewId="0">
      <pane xSplit="5" ySplit="7" topLeftCell="F8" activePane="bottomRight" state="frozen"/>
      <selection activeCell="T1" sqref="T1:T65536"/>
      <selection pane="topRight" activeCell="T1" sqref="T1:T65536"/>
      <selection pane="bottomLeft" activeCell="T1" sqref="T1:T65536"/>
      <selection pane="bottomRight" activeCell="E23" sqref="E23"/>
    </sheetView>
  </sheetViews>
  <sheetFormatPr defaultColWidth="9" defaultRowHeight="12" x14ac:dyDescent="0.2"/>
  <cols>
    <col min="1" max="1" width="5.5" style="794" bestFit="1" customWidth="1"/>
    <col min="2" max="2" width="33.75" style="786" customWidth="1"/>
    <col min="3" max="3" width="4.125" style="285" customWidth="1"/>
    <col min="4" max="4" width="8.875" style="786" customWidth="1"/>
    <col min="5" max="5" width="5.875" style="786" customWidth="1"/>
    <col min="6" max="9" width="7.625" style="786" customWidth="1"/>
    <col min="10" max="11" width="8.125" style="786" customWidth="1"/>
    <col min="12" max="12" width="7.625" style="786" customWidth="1"/>
    <col min="13" max="13" width="8.125" style="786" customWidth="1"/>
    <col min="14" max="16" width="7.625" style="786" customWidth="1"/>
    <col min="17" max="17" width="9" style="740" customWidth="1"/>
    <col min="18" max="254" width="9" style="740"/>
    <col min="255" max="255" width="5.5" style="740" bestFit="1" customWidth="1"/>
    <col min="256" max="256" width="33.75" style="740" customWidth="1"/>
    <col min="257" max="257" width="4.125" style="740" customWidth="1"/>
    <col min="258" max="258" width="8.875" style="740" customWidth="1"/>
    <col min="259" max="271" width="0" style="740" hidden="1" customWidth="1"/>
    <col min="272" max="273" width="8.875" style="740" customWidth="1"/>
    <col min="274" max="510" width="9" style="740"/>
    <col min="511" max="511" width="5.5" style="740" bestFit="1" customWidth="1"/>
    <col min="512" max="512" width="33.75" style="740" customWidth="1"/>
    <col min="513" max="513" width="4.125" style="740" customWidth="1"/>
    <col min="514" max="514" width="8.875" style="740" customWidth="1"/>
    <col min="515" max="527" width="0" style="740" hidden="1" customWidth="1"/>
    <col min="528" max="529" width="8.875" style="740" customWidth="1"/>
    <col min="530" max="766" width="9" style="740"/>
    <col min="767" max="767" width="5.5" style="740" bestFit="1" customWidth="1"/>
    <col min="768" max="768" width="33.75" style="740" customWidth="1"/>
    <col min="769" max="769" width="4.125" style="740" customWidth="1"/>
    <col min="770" max="770" width="8.875" style="740" customWidth="1"/>
    <col min="771" max="783" width="0" style="740" hidden="1" customWidth="1"/>
    <col min="784" max="785" width="8.875" style="740" customWidth="1"/>
    <col min="786" max="1022" width="9" style="740"/>
    <col min="1023" max="1023" width="5.5" style="740" bestFit="1" customWidth="1"/>
    <col min="1024" max="1024" width="33.75" style="740" customWidth="1"/>
    <col min="1025" max="1025" width="4.125" style="740" customWidth="1"/>
    <col min="1026" max="1026" width="8.875" style="740" customWidth="1"/>
    <col min="1027" max="1039" width="0" style="740" hidden="1" customWidth="1"/>
    <col min="1040" max="1041" width="8.875" style="740" customWidth="1"/>
    <col min="1042" max="1278" width="9" style="740"/>
    <col min="1279" max="1279" width="5.5" style="740" bestFit="1" customWidth="1"/>
    <col min="1280" max="1280" width="33.75" style="740" customWidth="1"/>
    <col min="1281" max="1281" width="4.125" style="740" customWidth="1"/>
    <col min="1282" max="1282" width="8.875" style="740" customWidth="1"/>
    <col min="1283" max="1295" width="0" style="740" hidden="1" customWidth="1"/>
    <col min="1296" max="1297" width="8.875" style="740" customWidth="1"/>
    <col min="1298" max="1534" width="9" style="740"/>
    <col min="1535" max="1535" width="5.5" style="740" bestFit="1" customWidth="1"/>
    <col min="1536" max="1536" width="33.75" style="740" customWidth="1"/>
    <col min="1537" max="1537" width="4.125" style="740" customWidth="1"/>
    <col min="1538" max="1538" width="8.875" style="740" customWidth="1"/>
    <col min="1539" max="1551" width="0" style="740" hidden="1" customWidth="1"/>
    <col min="1552" max="1553" width="8.875" style="740" customWidth="1"/>
    <col min="1554" max="1790" width="9" style="740"/>
    <col min="1791" max="1791" width="5.5" style="740" bestFit="1" customWidth="1"/>
    <col min="1792" max="1792" width="33.75" style="740" customWidth="1"/>
    <col min="1793" max="1793" width="4.125" style="740" customWidth="1"/>
    <col min="1794" max="1794" width="8.875" style="740" customWidth="1"/>
    <col min="1795" max="1807" width="0" style="740" hidden="1" customWidth="1"/>
    <col min="1808" max="1809" width="8.875" style="740" customWidth="1"/>
    <col min="1810" max="2046" width="9" style="740"/>
    <col min="2047" max="2047" width="5.5" style="740" bestFit="1" customWidth="1"/>
    <col min="2048" max="2048" width="33.75" style="740" customWidth="1"/>
    <col min="2049" max="2049" width="4.125" style="740" customWidth="1"/>
    <col min="2050" max="2050" width="8.875" style="740" customWidth="1"/>
    <col min="2051" max="2063" width="0" style="740" hidden="1" customWidth="1"/>
    <col min="2064" max="2065" width="8.875" style="740" customWidth="1"/>
    <col min="2066" max="2302" width="9" style="740"/>
    <col min="2303" max="2303" width="5.5" style="740" bestFit="1" customWidth="1"/>
    <col min="2304" max="2304" width="33.75" style="740" customWidth="1"/>
    <col min="2305" max="2305" width="4.125" style="740" customWidth="1"/>
    <col min="2306" max="2306" width="8.875" style="740" customWidth="1"/>
    <col min="2307" max="2319" width="0" style="740" hidden="1" customWidth="1"/>
    <col min="2320" max="2321" width="8.875" style="740" customWidth="1"/>
    <col min="2322" max="2558" width="9" style="740"/>
    <col min="2559" max="2559" width="5.5" style="740" bestFit="1" customWidth="1"/>
    <col min="2560" max="2560" width="33.75" style="740" customWidth="1"/>
    <col min="2561" max="2561" width="4.125" style="740" customWidth="1"/>
    <col min="2562" max="2562" width="8.875" style="740" customWidth="1"/>
    <col min="2563" max="2575" width="0" style="740" hidden="1" customWidth="1"/>
    <col min="2576" max="2577" width="8.875" style="740" customWidth="1"/>
    <col min="2578" max="2814" width="9" style="740"/>
    <col min="2815" max="2815" width="5.5" style="740" bestFit="1" customWidth="1"/>
    <col min="2816" max="2816" width="33.75" style="740" customWidth="1"/>
    <col min="2817" max="2817" width="4.125" style="740" customWidth="1"/>
    <col min="2818" max="2818" width="8.875" style="740" customWidth="1"/>
    <col min="2819" max="2831" width="0" style="740" hidden="1" customWidth="1"/>
    <col min="2832" max="2833" width="8.875" style="740" customWidth="1"/>
    <col min="2834" max="3070" width="9" style="740"/>
    <col min="3071" max="3071" width="5.5" style="740" bestFit="1" customWidth="1"/>
    <col min="3072" max="3072" width="33.75" style="740" customWidth="1"/>
    <col min="3073" max="3073" width="4.125" style="740" customWidth="1"/>
    <col min="3074" max="3074" width="8.875" style="740" customWidth="1"/>
    <col min="3075" max="3087" width="0" style="740" hidden="1" customWidth="1"/>
    <col min="3088" max="3089" width="8.875" style="740" customWidth="1"/>
    <col min="3090" max="3326" width="9" style="740"/>
    <col min="3327" max="3327" width="5.5" style="740" bestFit="1" customWidth="1"/>
    <col min="3328" max="3328" width="33.75" style="740" customWidth="1"/>
    <col min="3329" max="3329" width="4.125" style="740" customWidth="1"/>
    <col min="3330" max="3330" width="8.875" style="740" customWidth="1"/>
    <col min="3331" max="3343" width="0" style="740" hidden="1" customWidth="1"/>
    <col min="3344" max="3345" width="8.875" style="740" customWidth="1"/>
    <col min="3346" max="3582" width="9" style="740"/>
    <col min="3583" max="3583" width="5.5" style="740" bestFit="1" customWidth="1"/>
    <col min="3584" max="3584" width="33.75" style="740" customWidth="1"/>
    <col min="3585" max="3585" width="4.125" style="740" customWidth="1"/>
    <col min="3586" max="3586" width="8.875" style="740" customWidth="1"/>
    <col min="3587" max="3599" width="0" style="740" hidden="1" customWidth="1"/>
    <col min="3600" max="3601" width="8.875" style="740" customWidth="1"/>
    <col min="3602" max="3838" width="9" style="740"/>
    <col min="3839" max="3839" width="5.5" style="740" bestFit="1" customWidth="1"/>
    <col min="3840" max="3840" width="33.75" style="740" customWidth="1"/>
    <col min="3841" max="3841" width="4.125" style="740" customWidth="1"/>
    <col min="3842" max="3842" width="8.875" style="740" customWidth="1"/>
    <col min="3843" max="3855" width="0" style="740" hidden="1" customWidth="1"/>
    <col min="3856" max="3857" width="8.875" style="740" customWidth="1"/>
    <col min="3858" max="4094" width="9" style="740"/>
    <col min="4095" max="4095" width="5.5" style="740" bestFit="1" customWidth="1"/>
    <col min="4096" max="4096" width="33.75" style="740" customWidth="1"/>
    <col min="4097" max="4097" width="4.125" style="740" customWidth="1"/>
    <col min="4098" max="4098" width="8.875" style="740" customWidth="1"/>
    <col min="4099" max="4111" width="0" style="740" hidden="1" customWidth="1"/>
    <col min="4112" max="4113" width="8.875" style="740" customWidth="1"/>
    <col min="4114" max="4350" width="9" style="740"/>
    <col min="4351" max="4351" width="5.5" style="740" bestFit="1" customWidth="1"/>
    <col min="4352" max="4352" width="33.75" style="740" customWidth="1"/>
    <col min="4353" max="4353" width="4.125" style="740" customWidth="1"/>
    <col min="4354" max="4354" width="8.875" style="740" customWidth="1"/>
    <col min="4355" max="4367" width="0" style="740" hidden="1" customWidth="1"/>
    <col min="4368" max="4369" width="8.875" style="740" customWidth="1"/>
    <col min="4370" max="4606" width="9" style="740"/>
    <col min="4607" max="4607" width="5.5" style="740" bestFit="1" customWidth="1"/>
    <col min="4608" max="4608" width="33.75" style="740" customWidth="1"/>
    <col min="4609" max="4609" width="4.125" style="740" customWidth="1"/>
    <col min="4610" max="4610" width="8.875" style="740" customWidth="1"/>
    <col min="4611" max="4623" width="0" style="740" hidden="1" customWidth="1"/>
    <col min="4624" max="4625" width="8.875" style="740" customWidth="1"/>
    <col min="4626" max="4862" width="9" style="740"/>
    <col min="4863" max="4863" width="5.5" style="740" bestFit="1" customWidth="1"/>
    <col min="4864" max="4864" width="33.75" style="740" customWidth="1"/>
    <col min="4865" max="4865" width="4.125" style="740" customWidth="1"/>
    <col min="4866" max="4866" width="8.875" style="740" customWidth="1"/>
    <col min="4867" max="4879" width="0" style="740" hidden="1" customWidth="1"/>
    <col min="4880" max="4881" width="8.875" style="740" customWidth="1"/>
    <col min="4882" max="5118" width="9" style="740"/>
    <col min="5119" max="5119" width="5.5" style="740" bestFit="1" customWidth="1"/>
    <col min="5120" max="5120" width="33.75" style="740" customWidth="1"/>
    <col min="5121" max="5121" width="4.125" style="740" customWidth="1"/>
    <col min="5122" max="5122" width="8.875" style="740" customWidth="1"/>
    <col min="5123" max="5135" width="0" style="740" hidden="1" customWidth="1"/>
    <col min="5136" max="5137" width="8.875" style="740" customWidth="1"/>
    <col min="5138" max="5374" width="9" style="740"/>
    <col min="5375" max="5375" width="5.5" style="740" bestFit="1" customWidth="1"/>
    <col min="5376" max="5376" width="33.75" style="740" customWidth="1"/>
    <col min="5377" max="5377" width="4.125" style="740" customWidth="1"/>
    <col min="5378" max="5378" width="8.875" style="740" customWidth="1"/>
    <col min="5379" max="5391" width="0" style="740" hidden="1" customWidth="1"/>
    <col min="5392" max="5393" width="8.875" style="740" customWidth="1"/>
    <col min="5394" max="5630" width="9" style="740"/>
    <col min="5631" max="5631" width="5.5" style="740" bestFit="1" customWidth="1"/>
    <col min="5632" max="5632" width="33.75" style="740" customWidth="1"/>
    <col min="5633" max="5633" width="4.125" style="740" customWidth="1"/>
    <col min="5634" max="5634" width="8.875" style="740" customWidth="1"/>
    <col min="5635" max="5647" width="0" style="740" hidden="1" customWidth="1"/>
    <col min="5648" max="5649" width="8.875" style="740" customWidth="1"/>
    <col min="5650" max="5886" width="9" style="740"/>
    <col min="5887" max="5887" width="5.5" style="740" bestFit="1" customWidth="1"/>
    <col min="5888" max="5888" width="33.75" style="740" customWidth="1"/>
    <col min="5889" max="5889" width="4.125" style="740" customWidth="1"/>
    <col min="5890" max="5890" width="8.875" style="740" customWidth="1"/>
    <col min="5891" max="5903" width="0" style="740" hidden="1" customWidth="1"/>
    <col min="5904" max="5905" width="8.875" style="740" customWidth="1"/>
    <col min="5906" max="6142" width="9" style="740"/>
    <col min="6143" max="6143" width="5.5" style="740" bestFit="1" customWidth="1"/>
    <col min="6144" max="6144" width="33.75" style="740" customWidth="1"/>
    <col min="6145" max="6145" width="4.125" style="740" customWidth="1"/>
    <col min="6146" max="6146" width="8.875" style="740" customWidth="1"/>
    <col min="6147" max="6159" width="0" style="740" hidden="1" customWidth="1"/>
    <col min="6160" max="6161" width="8.875" style="740" customWidth="1"/>
    <col min="6162" max="6398" width="9" style="740"/>
    <col min="6399" max="6399" width="5.5" style="740" bestFit="1" customWidth="1"/>
    <col min="6400" max="6400" width="33.75" style="740" customWidth="1"/>
    <col min="6401" max="6401" width="4.125" style="740" customWidth="1"/>
    <col min="6402" max="6402" width="8.875" style="740" customWidth="1"/>
    <col min="6403" max="6415" width="0" style="740" hidden="1" customWidth="1"/>
    <col min="6416" max="6417" width="8.875" style="740" customWidth="1"/>
    <col min="6418" max="6654" width="9" style="740"/>
    <col min="6655" max="6655" width="5.5" style="740" bestFit="1" customWidth="1"/>
    <col min="6656" max="6656" width="33.75" style="740" customWidth="1"/>
    <col min="6657" max="6657" width="4.125" style="740" customWidth="1"/>
    <col min="6658" max="6658" width="8.875" style="740" customWidth="1"/>
    <col min="6659" max="6671" width="0" style="740" hidden="1" customWidth="1"/>
    <col min="6672" max="6673" width="8.875" style="740" customWidth="1"/>
    <col min="6674" max="6910" width="9" style="740"/>
    <col min="6911" max="6911" width="5.5" style="740" bestFit="1" customWidth="1"/>
    <col min="6912" max="6912" width="33.75" style="740" customWidth="1"/>
    <col min="6913" max="6913" width="4.125" style="740" customWidth="1"/>
    <col min="6914" max="6914" width="8.875" style="740" customWidth="1"/>
    <col min="6915" max="6927" width="0" style="740" hidden="1" customWidth="1"/>
    <col min="6928" max="6929" width="8.875" style="740" customWidth="1"/>
    <col min="6930" max="7166" width="9" style="740"/>
    <col min="7167" max="7167" width="5.5" style="740" bestFit="1" customWidth="1"/>
    <col min="7168" max="7168" width="33.75" style="740" customWidth="1"/>
    <col min="7169" max="7169" width="4.125" style="740" customWidth="1"/>
    <col min="7170" max="7170" width="8.875" style="740" customWidth="1"/>
    <col min="7171" max="7183" width="0" style="740" hidden="1" customWidth="1"/>
    <col min="7184" max="7185" width="8.875" style="740" customWidth="1"/>
    <col min="7186" max="7422" width="9" style="740"/>
    <col min="7423" max="7423" width="5.5" style="740" bestFit="1" customWidth="1"/>
    <col min="7424" max="7424" width="33.75" style="740" customWidth="1"/>
    <col min="7425" max="7425" width="4.125" style="740" customWidth="1"/>
    <col min="7426" max="7426" width="8.875" style="740" customWidth="1"/>
    <col min="7427" max="7439" width="0" style="740" hidden="1" customWidth="1"/>
    <col min="7440" max="7441" width="8.875" style="740" customWidth="1"/>
    <col min="7442" max="7678" width="9" style="740"/>
    <col min="7679" max="7679" width="5.5" style="740" bestFit="1" customWidth="1"/>
    <col min="7680" max="7680" width="33.75" style="740" customWidth="1"/>
    <col min="7681" max="7681" width="4.125" style="740" customWidth="1"/>
    <col min="7682" max="7682" width="8.875" style="740" customWidth="1"/>
    <col min="7683" max="7695" width="0" style="740" hidden="1" customWidth="1"/>
    <col min="7696" max="7697" width="8.875" style="740" customWidth="1"/>
    <col min="7698" max="7934" width="9" style="740"/>
    <col min="7935" max="7935" width="5.5" style="740" bestFit="1" customWidth="1"/>
    <col min="7936" max="7936" width="33.75" style="740" customWidth="1"/>
    <col min="7937" max="7937" width="4.125" style="740" customWidth="1"/>
    <col min="7938" max="7938" width="8.875" style="740" customWidth="1"/>
    <col min="7939" max="7951" width="0" style="740" hidden="1" customWidth="1"/>
    <col min="7952" max="7953" width="8.875" style="740" customWidth="1"/>
    <col min="7954" max="8190" width="9" style="740"/>
    <col min="8191" max="8191" width="5.5" style="740" bestFit="1" customWidth="1"/>
    <col min="8192" max="8192" width="33.75" style="740" customWidth="1"/>
    <col min="8193" max="8193" width="4.125" style="740" customWidth="1"/>
    <col min="8194" max="8194" width="8.875" style="740" customWidth="1"/>
    <col min="8195" max="8207" width="0" style="740" hidden="1" customWidth="1"/>
    <col min="8208" max="8209" width="8.875" style="740" customWidth="1"/>
    <col min="8210" max="8446" width="9" style="740"/>
    <col min="8447" max="8447" width="5.5" style="740" bestFit="1" customWidth="1"/>
    <col min="8448" max="8448" width="33.75" style="740" customWidth="1"/>
    <col min="8449" max="8449" width="4.125" style="740" customWidth="1"/>
    <col min="8450" max="8450" width="8.875" style="740" customWidth="1"/>
    <col min="8451" max="8463" width="0" style="740" hidden="1" customWidth="1"/>
    <col min="8464" max="8465" width="8.875" style="740" customWidth="1"/>
    <col min="8466" max="8702" width="9" style="740"/>
    <col min="8703" max="8703" width="5.5" style="740" bestFit="1" customWidth="1"/>
    <col min="8704" max="8704" width="33.75" style="740" customWidth="1"/>
    <col min="8705" max="8705" width="4.125" style="740" customWidth="1"/>
    <col min="8706" max="8706" width="8.875" style="740" customWidth="1"/>
    <col min="8707" max="8719" width="0" style="740" hidden="1" customWidth="1"/>
    <col min="8720" max="8721" width="8.875" style="740" customWidth="1"/>
    <col min="8722" max="8958" width="9" style="740"/>
    <col min="8959" max="8959" width="5.5" style="740" bestFit="1" customWidth="1"/>
    <col min="8960" max="8960" width="33.75" style="740" customWidth="1"/>
    <col min="8961" max="8961" width="4.125" style="740" customWidth="1"/>
    <col min="8962" max="8962" width="8.875" style="740" customWidth="1"/>
    <col min="8963" max="8975" width="0" style="740" hidden="1" customWidth="1"/>
    <col min="8976" max="8977" width="8.875" style="740" customWidth="1"/>
    <col min="8978" max="9214" width="9" style="740"/>
    <col min="9215" max="9215" width="5.5" style="740" bestFit="1" customWidth="1"/>
    <col min="9216" max="9216" width="33.75" style="740" customWidth="1"/>
    <col min="9217" max="9217" width="4.125" style="740" customWidth="1"/>
    <col min="9218" max="9218" width="8.875" style="740" customWidth="1"/>
    <col min="9219" max="9231" width="0" style="740" hidden="1" customWidth="1"/>
    <col min="9232" max="9233" width="8.875" style="740" customWidth="1"/>
    <col min="9234" max="9470" width="9" style="740"/>
    <col min="9471" max="9471" width="5.5" style="740" bestFit="1" customWidth="1"/>
    <col min="9472" max="9472" width="33.75" style="740" customWidth="1"/>
    <col min="9473" max="9473" width="4.125" style="740" customWidth="1"/>
    <col min="9474" max="9474" width="8.875" style="740" customWidth="1"/>
    <col min="9475" max="9487" width="0" style="740" hidden="1" customWidth="1"/>
    <col min="9488" max="9489" width="8.875" style="740" customWidth="1"/>
    <col min="9490" max="9726" width="9" style="740"/>
    <col min="9727" max="9727" width="5.5" style="740" bestFit="1" customWidth="1"/>
    <col min="9728" max="9728" width="33.75" style="740" customWidth="1"/>
    <col min="9729" max="9729" width="4.125" style="740" customWidth="1"/>
    <col min="9730" max="9730" width="8.875" style="740" customWidth="1"/>
    <col min="9731" max="9743" width="0" style="740" hidden="1" customWidth="1"/>
    <col min="9744" max="9745" width="8.875" style="740" customWidth="1"/>
    <col min="9746" max="9982" width="9" style="740"/>
    <col min="9983" max="9983" width="5.5" style="740" bestFit="1" customWidth="1"/>
    <col min="9984" max="9984" width="33.75" style="740" customWidth="1"/>
    <col min="9985" max="9985" width="4.125" style="740" customWidth="1"/>
    <col min="9986" max="9986" width="8.875" style="740" customWidth="1"/>
    <col min="9987" max="9999" width="0" style="740" hidden="1" customWidth="1"/>
    <col min="10000" max="10001" width="8.875" style="740" customWidth="1"/>
    <col min="10002" max="10238" width="9" style="740"/>
    <col min="10239" max="10239" width="5.5" style="740" bestFit="1" customWidth="1"/>
    <col min="10240" max="10240" width="33.75" style="740" customWidth="1"/>
    <col min="10241" max="10241" width="4.125" style="740" customWidth="1"/>
    <col min="10242" max="10242" width="8.875" style="740" customWidth="1"/>
    <col min="10243" max="10255" width="0" style="740" hidden="1" customWidth="1"/>
    <col min="10256" max="10257" width="8.875" style="740" customWidth="1"/>
    <col min="10258" max="10494" width="9" style="740"/>
    <col min="10495" max="10495" width="5.5" style="740" bestFit="1" customWidth="1"/>
    <col min="10496" max="10496" width="33.75" style="740" customWidth="1"/>
    <col min="10497" max="10497" width="4.125" style="740" customWidth="1"/>
    <col min="10498" max="10498" width="8.875" style="740" customWidth="1"/>
    <col min="10499" max="10511" width="0" style="740" hidden="1" customWidth="1"/>
    <col min="10512" max="10513" width="8.875" style="740" customWidth="1"/>
    <col min="10514" max="10750" width="9" style="740"/>
    <col min="10751" max="10751" width="5.5" style="740" bestFit="1" customWidth="1"/>
    <col min="10752" max="10752" width="33.75" style="740" customWidth="1"/>
    <col min="10753" max="10753" width="4.125" style="740" customWidth="1"/>
    <col min="10754" max="10754" width="8.875" style="740" customWidth="1"/>
    <col min="10755" max="10767" width="0" style="740" hidden="1" customWidth="1"/>
    <col min="10768" max="10769" width="8.875" style="740" customWidth="1"/>
    <col min="10770" max="11006" width="9" style="740"/>
    <col min="11007" max="11007" width="5.5" style="740" bestFit="1" customWidth="1"/>
    <col min="11008" max="11008" width="33.75" style="740" customWidth="1"/>
    <col min="11009" max="11009" width="4.125" style="740" customWidth="1"/>
    <col min="11010" max="11010" width="8.875" style="740" customWidth="1"/>
    <col min="11011" max="11023" width="0" style="740" hidden="1" customWidth="1"/>
    <col min="11024" max="11025" width="8.875" style="740" customWidth="1"/>
    <col min="11026" max="11262" width="9" style="740"/>
    <col min="11263" max="11263" width="5.5" style="740" bestFit="1" customWidth="1"/>
    <col min="11264" max="11264" width="33.75" style="740" customWidth="1"/>
    <col min="11265" max="11265" width="4.125" style="740" customWidth="1"/>
    <col min="11266" max="11266" width="8.875" style="740" customWidth="1"/>
    <col min="11267" max="11279" width="0" style="740" hidden="1" customWidth="1"/>
    <col min="11280" max="11281" width="8.875" style="740" customWidth="1"/>
    <col min="11282" max="11518" width="9" style="740"/>
    <col min="11519" max="11519" width="5.5" style="740" bestFit="1" customWidth="1"/>
    <col min="11520" max="11520" width="33.75" style="740" customWidth="1"/>
    <col min="11521" max="11521" width="4.125" style="740" customWidth="1"/>
    <col min="11522" max="11522" width="8.875" style="740" customWidth="1"/>
    <col min="11523" max="11535" width="0" style="740" hidden="1" customWidth="1"/>
    <col min="11536" max="11537" width="8.875" style="740" customWidth="1"/>
    <col min="11538" max="11774" width="9" style="740"/>
    <col min="11775" max="11775" width="5.5" style="740" bestFit="1" customWidth="1"/>
    <col min="11776" max="11776" width="33.75" style="740" customWidth="1"/>
    <col min="11777" max="11777" width="4.125" style="740" customWidth="1"/>
    <col min="11778" max="11778" width="8.875" style="740" customWidth="1"/>
    <col min="11779" max="11791" width="0" style="740" hidden="1" customWidth="1"/>
    <col min="11792" max="11793" width="8.875" style="740" customWidth="1"/>
    <col min="11794" max="12030" width="9" style="740"/>
    <col min="12031" max="12031" width="5.5" style="740" bestFit="1" customWidth="1"/>
    <col min="12032" max="12032" width="33.75" style="740" customWidth="1"/>
    <col min="12033" max="12033" width="4.125" style="740" customWidth="1"/>
    <col min="12034" max="12034" width="8.875" style="740" customWidth="1"/>
    <col min="12035" max="12047" width="0" style="740" hidden="1" customWidth="1"/>
    <col min="12048" max="12049" width="8.875" style="740" customWidth="1"/>
    <col min="12050" max="12286" width="9" style="740"/>
    <col min="12287" max="12287" width="5.5" style="740" bestFit="1" customWidth="1"/>
    <col min="12288" max="12288" width="33.75" style="740" customWidth="1"/>
    <col min="12289" max="12289" width="4.125" style="740" customWidth="1"/>
    <col min="12290" max="12290" width="8.875" style="740" customWidth="1"/>
    <col min="12291" max="12303" width="0" style="740" hidden="1" customWidth="1"/>
    <col min="12304" max="12305" width="8.875" style="740" customWidth="1"/>
    <col min="12306" max="12542" width="9" style="740"/>
    <col min="12543" max="12543" width="5.5" style="740" bestFit="1" customWidth="1"/>
    <col min="12544" max="12544" width="33.75" style="740" customWidth="1"/>
    <col min="12545" max="12545" width="4.125" style="740" customWidth="1"/>
    <col min="12546" max="12546" width="8.875" style="740" customWidth="1"/>
    <col min="12547" max="12559" width="0" style="740" hidden="1" customWidth="1"/>
    <col min="12560" max="12561" width="8.875" style="740" customWidth="1"/>
    <col min="12562" max="12798" width="9" style="740"/>
    <col min="12799" max="12799" width="5.5" style="740" bestFit="1" customWidth="1"/>
    <col min="12800" max="12800" width="33.75" style="740" customWidth="1"/>
    <col min="12801" max="12801" width="4.125" style="740" customWidth="1"/>
    <col min="12802" max="12802" width="8.875" style="740" customWidth="1"/>
    <col min="12803" max="12815" width="0" style="740" hidden="1" customWidth="1"/>
    <col min="12816" max="12817" width="8.875" style="740" customWidth="1"/>
    <col min="12818" max="13054" width="9" style="740"/>
    <col min="13055" max="13055" width="5.5" style="740" bestFit="1" customWidth="1"/>
    <col min="13056" max="13056" width="33.75" style="740" customWidth="1"/>
    <col min="13057" max="13057" width="4.125" style="740" customWidth="1"/>
    <col min="13058" max="13058" width="8.875" style="740" customWidth="1"/>
    <col min="13059" max="13071" width="0" style="740" hidden="1" customWidth="1"/>
    <col min="13072" max="13073" width="8.875" style="740" customWidth="1"/>
    <col min="13074" max="13310" width="9" style="740"/>
    <col min="13311" max="13311" width="5.5" style="740" bestFit="1" customWidth="1"/>
    <col min="13312" max="13312" width="33.75" style="740" customWidth="1"/>
    <col min="13313" max="13313" width="4.125" style="740" customWidth="1"/>
    <col min="13314" max="13314" width="8.875" style="740" customWidth="1"/>
    <col min="13315" max="13327" width="0" style="740" hidden="1" customWidth="1"/>
    <col min="13328" max="13329" width="8.875" style="740" customWidth="1"/>
    <col min="13330" max="13566" width="9" style="740"/>
    <col min="13567" max="13567" width="5.5" style="740" bestFit="1" customWidth="1"/>
    <col min="13568" max="13568" width="33.75" style="740" customWidth="1"/>
    <col min="13569" max="13569" width="4.125" style="740" customWidth="1"/>
    <col min="13570" max="13570" width="8.875" style="740" customWidth="1"/>
    <col min="13571" max="13583" width="0" style="740" hidden="1" customWidth="1"/>
    <col min="13584" max="13585" width="8.875" style="740" customWidth="1"/>
    <col min="13586" max="13822" width="9" style="740"/>
    <col min="13823" max="13823" width="5.5" style="740" bestFit="1" customWidth="1"/>
    <col min="13824" max="13824" width="33.75" style="740" customWidth="1"/>
    <col min="13825" max="13825" width="4.125" style="740" customWidth="1"/>
    <col min="13826" max="13826" width="8.875" style="740" customWidth="1"/>
    <col min="13827" max="13839" width="0" style="740" hidden="1" customWidth="1"/>
    <col min="13840" max="13841" width="8.875" style="740" customWidth="1"/>
    <col min="13842" max="14078" width="9" style="740"/>
    <col min="14079" max="14079" width="5.5" style="740" bestFit="1" customWidth="1"/>
    <col min="14080" max="14080" width="33.75" style="740" customWidth="1"/>
    <col min="14081" max="14081" width="4.125" style="740" customWidth="1"/>
    <col min="14082" max="14082" width="8.875" style="740" customWidth="1"/>
    <col min="14083" max="14095" width="0" style="740" hidden="1" customWidth="1"/>
    <col min="14096" max="14097" width="8.875" style="740" customWidth="1"/>
    <col min="14098" max="14334" width="9" style="740"/>
    <col min="14335" max="14335" width="5.5" style="740" bestFit="1" customWidth="1"/>
    <col min="14336" max="14336" width="33.75" style="740" customWidth="1"/>
    <col min="14337" max="14337" width="4.125" style="740" customWidth="1"/>
    <col min="14338" max="14338" width="8.875" style="740" customWidth="1"/>
    <col min="14339" max="14351" width="0" style="740" hidden="1" customWidth="1"/>
    <col min="14352" max="14353" width="8.875" style="740" customWidth="1"/>
    <col min="14354" max="14590" width="9" style="740"/>
    <col min="14591" max="14591" width="5.5" style="740" bestFit="1" customWidth="1"/>
    <col min="14592" max="14592" width="33.75" style="740" customWidth="1"/>
    <col min="14593" max="14593" width="4.125" style="740" customWidth="1"/>
    <col min="14594" max="14594" width="8.875" style="740" customWidth="1"/>
    <col min="14595" max="14607" width="0" style="740" hidden="1" customWidth="1"/>
    <col min="14608" max="14609" width="8.875" style="740" customWidth="1"/>
    <col min="14610" max="14846" width="9" style="740"/>
    <col min="14847" max="14847" width="5.5" style="740" bestFit="1" customWidth="1"/>
    <col min="14848" max="14848" width="33.75" style="740" customWidth="1"/>
    <col min="14849" max="14849" width="4.125" style="740" customWidth="1"/>
    <col min="14850" max="14850" width="8.875" style="740" customWidth="1"/>
    <col min="14851" max="14863" width="0" style="740" hidden="1" customWidth="1"/>
    <col min="14864" max="14865" width="8.875" style="740" customWidth="1"/>
    <col min="14866" max="15102" width="9" style="740"/>
    <col min="15103" max="15103" width="5.5" style="740" bestFit="1" customWidth="1"/>
    <col min="15104" max="15104" width="33.75" style="740" customWidth="1"/>
    <col min="15105" max="15105" width="4.125" style="740" customWidth="1"/>
    <col min="15106" max="15106" width="8.875" style="740" customWidth="1"/>
    <col min="15107" max="15119" width="0" style="740" hidden="1" customWidth="1"/>
    <col min="15120" max="15121" width="8.875" style="740" customWidth="1"/>
    <col min="15122" max="15358" width="9" style="740"/>
    <col min="15359" max="15359" width="5.5" style="740" bestFit="1" customWidth="1"/>
    <col min="15360" max="15360" width="33.75" style="740" customWidth="1"/>
    <col min="15361" max="15361" width="4.125" style="740" customWidth="1"/>
    <col min="15362" max="15362" width="8.875" style="740" customWidth="1"/>
    <col min="15363" max="15375" width="0" style="740" hidden="1" customWidth="1"/>
    <col min="15376" max="15377" width="8.875" style="740" customWidth="1"/>
    <col min="15378" max="15614" width="9" style="740"/>
    <col min="15615" max="15615" width="5.5" style="740" bestFit="1" customWidth="1"/>
    <col min="15616" max="15616" width="33.75" style="740" customWidth="1"/>
    <col min="15617" max="15617" width="4.125" style="740" customWidth="1"/>
    <col min="15618" max="15618" width="8.875" style="740" customWidth="1"/>
    <col min="15619" max="15631" width="0" style="740" hidden="1" customWidth="1"/>
    <col min="15632" max="15633" width="8.875" style="740" customWidth="1"/>
    <col min="15634" max="15870" width="9" style="740"/>
    <col min="15871" max="15871" width="5.5" style="740" bestFit="1" customWidth="1"/>
    <col min="15872" max="15872" width="33.75" style="740" customWidth="1"/>
    <col min="15873" max="15873" width="4.125" style="740" customWidth="1"/>
    <col min="15874" max="15874" width="8.875" style="740" customWidth="1"/>
    <col min="15875" max="15887" width="0" style="740" hidden="1" customWidth="1"/>
    <col min="15888" max="15889" width="8.875" style="740" customWidth="1"/>
    <col min="15890" max="16126" width="9" style="740"/>
    <col min="16127" max="16127" width="5.5" style="740" bestFit="1" customWidth="1"/>
    <col min="16128" max="16128" width="33.75" style="740" customWidth="1"/>
    <col min="16129" max="16129" width="4.125" style="740" customWidth="1"/>
    <col min="16130" max="16130" width="8.875" style="740" customWidth="1"/>
    <col min="16131" max="16143" width="0" style="740" hidden="1" customWidth="1"/>
    <col min="16144" max="16145" width="8.875" style="740" customWidth="1"/>
    <col min="16146" max="16384" width="9" style="740"/>
  </cols>
  <sheetData>
    <row r="1" spans="1:16" ht="14.25" x14ac:dyDescent="0.2">
      <c r="A1" s="1355" t="s">
        <v>1658</v>
      </c>
      <c r="B1" s="1355"/>
      <c r="C1" s="1355"/>
      <c r="D1" s="1355"/>
      <c r="E1" s="1355"/>
      <c r="F1" s="1355"/>
      <c r="G1" s="1355"/>
      <c r="H1" s="1355"/>
      <c r="I1" s="1355"/>
      <c r="J1" s="1355"/>
      <c r="K1" s="1355"/>
      <c r="L1" s="1355"/>
      <c r="M1" s="1355"/>
      <c r="N1" s="1355"/>
      <c r="O1" s="1355"/>
      <c r="P1" s="1355"/>
    </row>
    <row r="2" spans="1:16" s="741" customFormat="1" ht="14.25" x14ac:dyDescent="0.2">
      <c r="A2" s="1356" t="s">
        <v>2031</v>
      </c>
      <c r="B2" s="1356"/>
      <c r="C2" s="1356"/>
      <c r="D2" s="1356"/>
      <c r="E2" s="1356"/>
      <c r="F2" s="1356"/>
      <c r="G2" s="1356"/>
      <c r="H2" s="1356"/>
      <c r="I2" s="1356"/>
      <c r="J2" s="1356"/>
      <c r="K2" s="1356"/>
      <c r="L2" s="1356"/>
      <c r="M2" s="1356"/>
      <c r="N2" s="1356"/>
      <c r="O2" s="1356"/>
      <c r="P2" s="1356"/>
    </row>
    <row r="3" spans="1:16" s="742" customFormat="1" ht="15" customHeight="1" x14ac:dyDescent="0.2">
      <c r="A3" s="1357" t="s">
        <v>2</v>
      </c>
      <c r="B3" s="1358" t="s">
        <v>1659</v>
      </c>
      <c r="C3" s="1358" t="s">
        <v>1660</v>
      </c>
      <c r="D3" s="1359" t="s">
        <v>1661</v>
      </c>
      <c r="E3" s="1359" t="s">
        <v>1662</v>
      </c>
      <c r="F3" s="1358" t="s">
        <v>1663</v>
      </c>
      <c r="G3" s="1358"/>
      <c r="H3" s="1358"/>
      <c r="I3" s="1358"/>
      <c r="J3" s="1358"/>
      <c r="K3" s="1358"/>
      <c r="L3" s="1358"/>
      <c r="M3" s="1358"/>
      <c r="N3" s="1358"/>
      <c r="O3" s="1358"/>
      <c r="P3" s="1358"/>
    </row>
    <row r="4" spans="1:16" s="744" customFormat="1" ht="24" x14ac:dyDescent="0.2">
      <c r="A4" s="1357"/>
      <c r="B4" s="1358"/>
      <c r="C4" s="1358"/>
      <c r="D4" s="1358"/>
      <c r="E4" s="1359"/>
      <c r="F4" s="743" t="s">
        <v>650</v>
      </c>
      <c r="G4" s="743" t="s">
        <v>861</v>
      </c>
      <c r="H4" s="743" t="s">
        <v>667</v>
      </c>
      <c r="I4" s="743" t="s">
        <v>712</v>
      </c>
      <c r="J4" s="743" t="s">
        <v>730</v>
      </c>
      <c r="K4" s="743" t="s">
        <v>660</v>
      </c>
      <c r="L4" s="743" t="s">
        <v>663</v>
      </c>
      <c r="M4" s="743" t="s">
        <v>675</v>
      </c>
      <c r="N4" s="743" t="s">
        <v>726</v>
      </c>
      <c r="O4" s="743" t="s">
        <v>687</v>
      </c>
      <c r="P4" s="743" t="s">
        <v>1059</v>
      </c>
    </row>
    <row r="5" spans="1:16" s="744" customFormat="1" x14ac:dyDescent="0.2">
      <c r="A5" s="877"/>
      <c r="B5" s="878"/>
      <c r="C5" s="878"/>
      <c r="D5" s="878"/>
      <c r="E5" s="879"/>
      <c r="F5" s="745">
        <v>1</v>
      </c>
      <c r="G5" s="745">
        <v>2</v>
      </c>
      <c r="H5" s="745">
        <v>3</v>
      </c>
      <c r="I5" s="745">
        <v>4</v>
      </c>
      <c r="J5" s="745">
        <v>5</v>
      </c>
      <c r="K5" s="745">
        <v>6</v>
      </c>
      <c r="L5" s="745">
        <v>7</v>
      </c>
      <c r="M5" s="745">
        <v>8</v>
      </c>
      <c r="N5" s="745">
        <v>9</v>
      </c>
      <c r="O5" s="745">
        <v>10</v>
      </c>
      <c r="P5" s="745">
        <v>11</v>
      </c>
    </row>
    <row r="6" spans="1:16" s="744" customFormat="1" x14ac:dyDescent="0.2">
      <c r="A6" s="746" t="s">
        <v>17</v>
      </c>
      <c r="B6" s="747" t="s">
        <v>18</v>
      </c>
      <c r="C6" s="747" t="s">
        <v>1664</v>
      </c>
      <c r="D6" s="747" t="s">
        <v>1665</v>
      </c>
      <c r="E6" s="747" t="s">
        <v>19</v>
      </c>
      <c r="F6" s="748" t="s">
        <v>20</v>
      </c>
      <c r="G6" s="748" t="s">
        <v>21</v>
      </c>
      <c r="H6" s="748" t="s">
        <v>22</v>
      </c>
      <c r="I6" s="748" t="s">
        <v>23</v>
      </c>
      <c r="J6" s="748" t="s">
        <v>24</v>
      </c>
      <c r="K6" s="748" t="s">
        <v>25</v>
      </c>
      <c r="L6" s="748" t="s">
        <v>29</v>
      </c>
      <c r="M6" s="748" t="s">
        <v>24</v>
      </c>
      <c r="N6" s="748" t="s">
        <v>25</v>
      </c>
      <c r="O6" s="748" t="s">
        <v>25</v>
      </c>
      <c r="P6" s="748" t="s">
        <v>1666</v>
      </c>
    </row>
    <row r="7" spans="1:16" s="754" customFormat="1" x14ac:dyDescent="0.2">
      <c r="A7" s="749"/>
      <c r="B7" s="750" t="s">
        <v>1667</v>
      </c>
      <c r="C7" s="751"/>
      <c r="D7" s="752">
        <v>93445.11</v>
      </c>
      <c r="E7" s="753">
        <v>100</v>
      </c>
      <c r="F7" s="752">
        <v>3242.4800000000005</v>
      </c>
      <c r="G7" s="752">
        <v>7634.66</v>
      </c>
      <c r="H7" s="752">
        <v>8962.31</v>
      </c>
      <c r="I7" s="752">
        <v>9667.9499999999989</v>
      </c>
      <c r="J7" s="752">
        <v>12032.500000000002</v>
      </c>
      <c r="K7" s="752">
        <v>12353.11</v>
      </c>
      <c r="L7" s="752">
        <v>7190.16</v>
      </c>
      <c r="M7" s="752">
        <v>13592.470000000001</v>
      </c>
      <c r="N7" s="752">
        <v>9087.8799999999992</v>
      </c>
      <c r="O7" s="752">
        <v>6248.06</v>
      </c>
      <c r="P7" s="752">
        <v>3433.53</v>
      </c>
    </row>
    <row r="8" spans="1:16" s="756" customFormat="1" x14ac:dyDescent="0.2">
      <c r="A8" s="755">
        <v>1</v>
      </c>
      <c r="B8" s="811" t="s">
        <v>2004</v>
      </c>
      <c r="C8" s="879" t="s">
        <v>1669</v>
      </c>
      <c r="D8" s="752">
        <v>85647.19</v>
      </c>
      <c r="E8" s="752">
        <v>91.655079650502842</v>
      </c>
      <c r="F8" s="752">
        <v>2400.1400000000003</v>
      </c>
      <c r="G8" s="752">
        <v>6782.36</v>
      </c>
      <c r="H8" s="752">
        <v>8438.09</v>
      </c>
      <c r="I8" s="752">
        <v>9233.9699999999993</v>
      </c>
      <c r="J8" s="752">
        <v>11433.980000000001</v>
      </c>
      <c r="K8" s="752">
        <v>11919.060000000001</v>
      </c>
      <c r="L8" s="752">
        <v>6326.45</v>
      </c>
      <c r="M8" s="752">
        <v>12708.810000000001</v>
      </c>
      <c r="N8" s="752">
        <v>8349.16</v>
      </c>
      <c r="O8" s="752">
        <v>5178.3700000000008</v>
      </c>
      <c r="P8" s="752">
        <v>2876.8</v>
      </c>
    </row>
    <row r="9" spans="1:16" s="762" customFormat="1" x14ac:dyDescent="0.2">
      <c r="A9" s="758" t="s">
        <v>30</v>
      </c>
      <c r="B9" s="759" t="s">
        <v>1671</v>
      </c>
      <c r="C9" s="760" t="s">
        <v>1672</v>
      </c>
      <c r="D9" s="761">
        <v>99.01</v>
      </c>
      <c r="E9" s="761">
        <v>0.10595525009280851</v>
      </c>
      <c r="F9" s="761">
        <v>0</v>
      </c>
      <c r="G9" s="761">
        <v>25.16</v>
      </c>
      <c r="H9" s="761">
        <v>0</v>
      </c>
      <c r="I9" s="761">
        <v>14.55</v>
      </c>
      <c r="J9" s="761">
        <v>0</v>
      </c>
      <c r="K9" s="761">
        <v>47.54</v>
      </c>
      <c r="L9" s="761">
        <v>0</v>
      </c>
      <c r="M9" s="761">
        <v>0</v>
      </c>
      <c r="N9" s="761">
        <v>0</v>
      </c>
      <c r="O9" s="761">
        <v>11.76</v>
      </c>
      <c r="P9" s="761">
        <v>0</v>
      </c>
    </row>
    <row r="10" spans="1:16" s="762" customFormat="1" x14ac:dyDescent="0.2">
      <c r="A10" s="763" t="s">
        <v>1673</v>
      </c>
      <c r="B10" s="764" t="s">
        <v>1674</v>
      </c>
      <c r="C10" s="765" t="s">
        <v>1675</v>
      </c>
      <c r="D10" s="766">
        <v>0</v>
      </c>
      <c r="E10" s="766">
        <v>0</v>
      </c>
      <c r="F10" s="761">
        <v>0</v>
      </c>
      <c r="G10" s="766">
        <v>0</v>
      </c>
      <c r="H10" s="766">
        <v>0</v>
      </c>
      <c r="I10" s="766">
        <v>0</v>
      </c>
      <c r="J10" s="766">
        <v>0</v>
      </c>
      <c r="K10" s="766">
        <v>0</v>
      </c>
      <c r="L10" s="766">
        <v>0</v>
      </c>
      <c r="M10" s="766">
        <v>0</v>
      </c>
      <c r="N10" s="766">
        <v>0</v>
      </c>
      <c r="O10" s="766">
        <v>0</v>
      </c>
      <c r="P10" s="766">
        <v>0</v>
      </c>
    </row>
    <row r="11" spans="1:16" s="757" customFormat="1" x14ac:dyDescent="0.2">
      <c r="A11" s="763" t="s">
        <v>1676</v>
      </c>
      <c r="B11" s="764" t="s">
        <v>1677</v>
      </c>
      <c r="C11" s="765" t="s">
        <v>1125</v>
      </c>
      <c r="D11" s="766">
        <v>99.01</v>
      </c>
      <c r="E11" s="766">
        <v>0.10595525009280851</v>
      </c>
      <c r="F11" s="761">
        <v>0</v>
      </c>
      <c r="G11" s="766">
        <v>25.16</v>
      </c>
      <c r="H11" s="766">
        <v>0</v>
      </c>
      <c r="I11" s="766">
        <v>14.55</v>
      </c>
      <c r="J11" s="766">
        <v>0</v>
      </c>
      <c r="K11" s="766">
        <v>47.54</v>
      </c>
      <c r="L11" s="766">
        <v>0</v>
      </c>
      <c r="M11" s="766">
        <v>0</v>
      </c>
      <c r="N11" s="766">
        <v>0</v>
      </c>
      <c r="O11" s="766">
        <v>11.76</v>
      </c>
      <c r="P11" s="766">
        <v>0</v>
      </c>
    </row>
    <row r="12" spans="1:16" s="757" customFormat="1" ht="24" x14ac:dyDescent="0.2">
      <c r="A12" s="758" t="s">
        <v>32</v>
      </c>
      <c r="B12" s="767" t="s">
        <v>1678</v>
      </c>
      <c r="C12" s="760" t="s">
        <v>154</v>
      </c>
      <c r="D12" s="761">
        <v>228.61</v>
      </c>
      <c r="E12" s="761">
        <v>0.24464629556324563</v>
      </c>
      <c r="F12" s="761">
        <v>28.12</v>
      </c>
      <c r="G12" s="761">
        <v>22.83</v>
      </c>
      <c r="H12" s="761">
        <v>62.4</v>
      </c>
      <c r="I12" s="761">
        <v>1.1599999999999999</v>
      </c>
      <c r="J12" s="761">
        <v>2.37</v>
      </c>
      <c r="K12" s="761">
        <v>1.27</v>
      </c>
      <c r="L12" s="761">
        <v>15.44</v>
      </c>
      <c r="M12" s="761">
        <v>0</v>
      </c>
      <c r="N12" s="761">
        <v>47.2</v>
      </c>
      <c r="O12" s="761">
        <v>37.25</v>
      </c>
      <c r="P12" s="761">
        <v>10.57</v>
      </c>
    </row>
    <row r="13" spans="1:16" s="757" customFormat="1" x14ac:dyDescent="0.2">
      <c r="A13" s="758" t="s">
        <v>1679</v>
      </c>
      <c r="B13" s="768" t="s">
        <v>1680</v>
      </c>
      <c r="C13" s="760" t="s">
        <v>46</v>
      </c>
      <c r="D13" s="761">
        <v>65196.469999999994</v>
      </c>
      <c r="E13" s="761">
        <v>69.769803898780779</v>
      </c>
      <c r="F13" s="761">
        <v>2354.5400000000004</v>
      </c>
      <c r="G13" s="761">
        <v>6712.62</v>
      </c>
      <c r="H13" s="761">
        <v>8287.4500000000007</v>
      </c>
      <c r="I13" s="761">
        <v>5215.78</v>
      </c>
      <c r="J13" s="761">
        <v>7274.670000000001</v>
      </c>
      <c r="K13" s="761">
        <v>6713.72</v>
      </c>
      <c r="L13" s="761">
        <v>6238.88</v>
      </c>
      <c r="M13" s="761">
        <v>6292.4600000000009</v>
      </c>
      <c r="N13" s="761">
        <v>8198.31</v>
      </c>
      <c r="O13" s="761">
        <v>5069.1000000000004</v>
      </c>
      <c r="P13" s="761">
        <v>2838.94</v>
      </c>
    </row>
    <row r="14" spans="1:16" s="757" customFormat="1" x14ac:dyDescent="0.2">
      <c r="A14" s="758" t="s">
        <v>1681</v>
      </c>
      <c r="B14" s="759" t="s">
        <v>1682</v>
      </c>
      <c r="C14" s="760" t="s">
        <v>1683</v>
      </c>
      <c r="D14" s="761">
        <v>0</v>
      </c>
      <c r="E14" s="761">
        <v>0</v>
      </c>
      <c r="F14" s="761">
        <v>0</v>
      </c>
      <c r="G14" s="761">
        <v>0</v>
      </c>
      <c r="H14" s="761">
        <v>0</v>
      </c>
      <c r="I14" s="761">
        <v>0</v>
      </c>
      <c r="J14" s="761">
        <v>0</v>
      </c>
      <c r="K14" s="761">
        <v>0</v>
      </c>
      <c r="L14" s="761">
        <v>0</v>
      </c>
      <c r="M14" s="761">
        <v>0</v>
      </c>
      <c r="N14" s="761">
        <v>0</v>
      </c>
      <c r="O14" s="761">
        <v>0</v>
      </c>
      <c r="P14" s="761">
        <v>0</v>
      </c>
    </row>
    <row r="15" spans="1:16" s="757" customFormat="1" x14ac:dyDescent="0.2">
      <c r="A15" s="758" t="s">
        <v>1684</v>
      </c>
      <c r="B15" s="769" t="s">
        <v>1685</v>
      </c>
      <c r="C15" s="760" t="s">
        <v>1686</v>
      </c>
      <c r="D15" s="761">
        <v>0</v>
      </c>
      <c r="E15" s="761">
        <v>0</v>
      </c>
      <c r="F15" s="761">
        <v>0</v>
      </c>
      <c r="G15" s="761">
        <v>0</v>
      </c>
      <c r="H15" s="761">
        <v>0</v>
      </c>
      <c r="I15" s="761">
        <v>0</v>
      </c>
      <c r="J15" s="761">
        <v>0</v>
      </c>
      <c r="K15" s="761">
        <v>0</v>
      </c>
      <c r="L15" s="761">
        <v>0</v>
      </c>
      <c r="M15" s="761">
        <v>0</v>
      </c>
      <c r="N15" s="761">
        <v>0</v>
      </c>
      <c r="O15" s="761">
        <v>0</v>
      </c>
      <c r="P15" s="761">
        <v>0</v>
      </c>
    </row>
    <row r="16" spans="1:16" s="757" customFormat="1" x14ac:dyDescent="0.2">
      <c r="A16" s="758" t="s">
        <v>1687</v>
      </c>
      <c r="B16" s="769" t="s">
        <v>1688</v>
      </c>
      <c r="C16" s="760" t="s">
        <v>308</v>
      </c>
      <c r="D16" s="761">
        <v>19572.93</v>
      </c>
      <c r="E16" s="761">
        <v>20.945911455398793</v>
      </c>
      <c r="F16" s="761">
        <v>0</v>
      </c>
      <c r="G16" s="761">
        <v>0</v>
      </c>
      <c r="H16" s="761">
        <v>33.03</v>
      </c>
      <c r="I16" s="761">
        <v>3983.54</v>
      </c>
      <c r="J16" s="761">
        <v>4028.29</v>
      </c>
      <c r="K16" s="761">
        <v>5122.83</v>
      </c>
      <c r="L16" s="761">
        <v>0</v>
      </c>
      <c r="M16" s="761">
        <v>6354.65</v>
      </c>
      <c r="N16" s="761">
        <v>0</v>
      </c>
      <c r="O16" s="761">
        <v>50.59</v>
      </c>
      <c r="P16" s="761">
        <v>0</v>
      </c>
    </row>
    <row r="17" spans="1:17" s="757" customFormat="1" x14ac:dyDescent="0.2">
      <c r="A17" s="763"/>
      <c r="B17" s="770" t="s">
        <v>1689</v>
      </c>
      <c r="C17" s="765" t="s">
        <v>1690</v>
      </c>
      <c r="D17" s="766">
        <v>6034.2400000000007</v>
      </c>
      <c r="E17" s="766">
        <v>6.4575235665087245</v>
      </c>
      <c r="F17" s="761">
        <v>0</v>
      </c>
      <c r="G17" s="766">
        <v>0</v>
      </c>
      <c r="H17" s="766">
        <v>0</v>
      </c>
      <c r="I17" s="766">
        <v>1277.82</v>
      </c>
      <c r="J17" s="766">
        <v>1501.65</v>
      </c>
      <c r="K17" s="766">
        <v>1606.64</v>
      </c>
      <c r="L17" s="766">
        <v>0</v>
      </c>
      <c r="M17" s="766">
        <v>1648.13</v>
      </c>
      <c r="N17" s="766">
        <v>0</v>
      </c>
      <c r="O17" s="766">
        <v>0</v>
      </c>
      <c r="P17" s="766">
        <v>0</v>
      </c>
    </row>
    <row r="18" spans="1:17" s="757" customFormat="1" x14ac:dyDescent="0.2">
      <c r="A18" s="758" t="s">
        <v>1691</v>
      </c>
      <c r="B18" s="769" t="s">
        <v>1692</v>
      </c>
      <c r="C18" s="760" t="s">
        <v>1693</v>
      </c>
      <c r="D18" s="761">
        <v>141.11000000000001</v>
      </c>
      <c r="E18" s="761">
        <v>0.15100843693158478</v>
      </c>
      <c r="F18" s="761">
        <v>14.39</v>
      </c>
      <c r="G18" s="761">
        <v>10.61</v>
      </c>
      <c r="H18" s="761">
        <v>7.71</v>
      </c>
      <c r="I18" s="761">
        <v>4.9000000000000004</v>
      </c>
      <c r="J18" s="761">
        <v>7.4</v>
      </c>
      <c r="K18" s="761">
        <v>10.6</v>
      </c>
      <c r="L18" s="761">
        <v>2.77</v>
      </c>
      <c r="M18" s="761">
        <v>31.29</v>
      </c>
      <c r="N18" s="761">
        <v>19.47</v>
      </c>
      <c r="O18" s="761">
        <v>9.67</v>
      </c>
      <c r="P18" s="761">
        <v>22.3</v>
      </c>
    </row>
    <row r="19" spans="1:17" s="757" customFormat="1" x14ac:dyDescent="0.2">
      <c r="A19" s="758" t="s">
        <v>1694</v>
      </c>
      <c r="B19" s="769" t="s">
        <v>1695</v>
      </c>
      <c r="C19" s="771" t="s">
        <v>1696</v>
      </c>
      <c r="D19" s="761">
        <v>376.27000000000004</v>
      </c>
      <c r="E19" s="761"/>
      <c r="F19" s="761">
        <v>0</v>
      </c>
      <c r="G19" s="761">
        <v>10.06</v>
      </c>
      <c r="H19" s="761">
        <v>33.71</v>
      </c>
      <c r="I19" s="761">
        <v>4.2</v>
      </c>
      <c r="J19" s="761">
        <v>121.25</v>
      </c>
      <c r="K19" s="761">
        <v>23.1</v>
      </c>
      <c r="L19" s="761">
        <v>69.36</v>
      </c>
      <c r="M19" s="761">
        <v>30.41</v>
      </c>
      <c r="N19" s="761">
        <v>84.179999999999993</v>
      </c>
      <c r="O19" s="761">
        <v>0</v>
      </c>
      <c r="P19" s="761">
        <v>0</v>
      </c>
    </row>
    <row r="20" spans="1:17" s="756" customFormat="1" ht="24" x14ac:dyDescent="0.2">
      <c r="A20" s="758" t="s">
        <v>1697</v>
      </c>
      <c r="B20" s="759" t="s">
        <v>1698</v>
      </c>
      <c r="C20" s="760" t="s">
        <v>1699</v>
      </c>
      <c r="D20" s="761">
        <v>0</v>
      </c>
      <c r="E20" s="761">
        <v>0</v>
      </c>
      <c r="F20" s="761">
        <v>0</v>
      </c>
      <c r="G20" s="761">
        <v>0</v>
      </c>
      <c r="H20" s="761">
        <v>0</v>
      </c>
      <c r="I20" s="761">
        <v>0</v>
      </c>
      <c r="J20" s="761">
        <v>0</v>
      </c>
      <c r="K20" s="761">
        <v>0</v>
      </c>
      <c r="L20" s="761">
        <v>0</v>
      </c>
      <c r="M20" s="761">
        <v>0</v>
      </c>
      <c r="N20" s="761">
        <v>0</v>
      </c>
      <c r="O20" s="761">
        <v>0</v>
      </c>
      <c r="P20" s="761">
        <v>0</v>
      </c>
    </row>
    <row r="21" spans="1:17" s="757" customFormat="1" ht="24" x14ac:dyDescent="0.2">
      <c r="A21" s="772" t="s">
        <v>1700</v>
      </c>
      <c r="B21" s="773" t="s">
        <v>1701</v>
      </c>
      <c r="C21" s="774" t="s">
        <v>638</v>
      </c>
      <c r="D21" s="775">
        <v>32.79</v>
      </c>
      <c r="E21" s="775">
        <v>3.5090118680367544E-2</v>
      </c>
      <c r="F21" s="775">
        <v>3.09</v>
      </c>
      <c r="G21" s="775">
        <v>1.08</v>
      </c>
      <c r="H21" s="775">
        <v>13.79</v>
      </c>
      <c r="I21" s="775">
        <v>9.84</v>
      </c>
      <c r="J21" s="775">
        <v>0</v>
      </c>
      <c r="K21" s="775">
        <v>0</v>
      </c>
      <c r="L21" s="775">
        <v>0</v>
      </c>
      <c r="M21" s="775">
        <v>0</v>
      </c>
      <c r="N21" s="775">
        <v>0</v>
      </c>
      <c r="O21" s="775">
        <v>0</v>
      </c>
      <c r="P21" s="775">
        <v>4.99</v>
      </c>
    </row>
    <row r="22" spans="1:17" s="757" customFormat="1" x14ac:dyDescent="0.2">
      <c r="A22" s="877">
        <v>2</v>
      </c>
      <c r="B22" s="811" t="s">
        <v>2005</v>
      </c>
      <c r="C22" s="878" t="s">
        <v>1703</v>
      </c>
      <c r="D22" s="752">
        <v>7797.59</v>
      </c>
      <c r="E22" s="752">
        <v>8.3445672010017429</v>
      </c>
      <c r="F22" s="752">
        <v>842.34000000000015</v>
      </c>
      <c r="G22" s="752">
        <v>852.3</v>
      </c>
      <c r="H22" s="752">
        <v>524.22</v>
      </c>
      <c r="I22" s="752">
        <v>433.97999999999996</v>
      </c>
      <c r="J22" s="752">
        <v>598.5200000000001</v>
      </c>
      <c r="K22" s="752">
        <v>434.05</v>
      </c>
      <c r="L22" s="752">
        <v>863.37999999999988</v>
      </c>
      <c r="M22" s="752">
        <v>883.66</v>
      </c>
      <c r="N22" s="752">
        <v>738.72</v>
      </c>
      <c r="O22" s="752">
        <v>1069.6899999999998</v>
      </c>
      <c r="P22" s="752">
        <v>556.73</v>
      </c>
    </row>
    <row r="23" spans="1:17" s="757" customFormat="1" x14ac:dyDescent="0.2">
      <c r="A23" s="777" t="s">
        <v>41</v>
      </c>
      <c r="B23" s="759" t="s">
        <v>1704</v>
      </c>
      <c r="C23" s="771" t="s">
        <v>505</v>
      </c>
      <c r="D23" s="761">
        <v>928.69999999999993</v>
      </c>
      <c r="E23" s="761">
        <v>0.99384547784255373</v>
      </c>
      <c r="F23" s="766">
        <v>0</v>
      </c>
      <c r="G23" s="766">
        <v>108.94</v>
      </c>
      <c r="H23" s="766">
        <v>72.38000000000001</v>
      </c>
      <c r="I23" s="766">
        <v>120.47999999999999</v>
      </c>
      <c r="J23" s="766">
        <v>85.77000000000001</v>
      </c>
      <c r="K23" s="766">
        <v>69.789999999999992</v>
      </c>
      <c r="L23" s="766">
        <v>102.19999999999999</v>
      </c>
      <c r="M23" s="766">
        <v>38.029999999999994</v>
      </c>
      <c r="N23" s="766">
        <v>100.95</v>
      </c>
      <c r="O23" s="766">
        <v>124.07</v>
      </c>
      <c r="P23" s="766">
        <v>106.09</v>
      </c>
    </row>
    <row r="24" spans="1:17" s="757" customFormat="1" x14ac:dyDescent="0.2">
      <c r="A24" s="777" t="s">
        <v>611</v>
      </c>
      <c r="B24" s="759" t="s">
        <v>1705</v>
      </c>
      <c r="C24" s="771" t="s">
        <v>856</v>
      </c>
      <c r="D24" s="761">
        <v>183.41</v>
      </c>
      <c r="E24" s="761">
        <v>0.1962756531615191</v>
      </c>
      <c r="F24" s="766">
        <v>183.41</v>
      </c>
      <c r="G24" s="766">
        <v>0</v>
      </c>
      <c r="H24" s="766">
        <v>0</v>
      </c>
      <c r="I24" s="766">
        <v>0</v>
      </c>
      <c r="J24" s="766">
        <v>0</v>
      </c>
      <c r="K24" s="766">
        <v>0</v>
      </c>
      <c r="L24" s="766">
        <v>0</v>
      </c>
      <c r="M24" s="766">
        <v>0</v>
      </c>
      <c r="N24" s="766">
        <v>0</v>
      </c>
      <c r="O24" s="766">
        <v>0</v>
      </c>
      <c r="P24" s="766">
        <v>0</v>
      </c>
    </row>
    <row r="25" spans="1:17" s="757" customFormat="1" x14ac:dyDescent="0.2">
      <c r="A25" s="777" t="s">
        <v>878</v>
      </c>
      <c r="B25" s="759" t="s">
        <v>1706</v>
      </c>
      <c r="C25" s="771" t="s">
        <v>945</v>
      </c>
      <c r="D25" s="761">
        <v>36.43</v>
      </c>
      <c r="E25" s="761">
        <v>3.8985453599444636E-2</v>
      </c>
      <c r="F25" s="766">
        <v>17.68</v>
      </c>
      <c r="G25" s="766">
        <v>0.44</v>
      </c>
      <c r="H25" s="766">
        <v>2.06</v>
      </c>
      <c r="I25" s="766">
        <v>1.2</v>
      </c>
      <c r="J25" s="766">
        <v>1.33</v>
      </c>
      <c r="K25" s="766">
        <v>3.7</v>
      </c>
      <c r="L25" s="766">
        <v>3.57</v>
      </c>
      <c r="M25" s="766">
        <v>0.93</v>
      </c>
      <c r="N25" s="766">
        <v>1.72</v>
      </c>
      <c r="O25" s="766">
        <v>2.3199999999999998</v>
      </c>
      <c r="P25" s="766">
        <v>1.48</v>
      </c>
    </row>
    <row r="26" spans="1:17" s="757" customFormat="1" x14ac:dyDescent="0.2">
      <c r="A26" s="777" t="s">
        <v>1707</v>
      </c>
      <c r="B26" s="778" t="s">
        <v>1708</v>
      </c>
      <c r="C26" s="771" t="s">
        <v>47</v>
      </c>
      <c r="D26" s="761">
        <v>1110.6599999999999</v>
      </c>
      <c r="E26" s="761">
        <v>1.1885694179181765</v>
      </c>
      <c r="F26" s="761">
        <v>31.7</v>
      </c>
      <c r="G26" s="761">
        <v>0</v>
      </c>
      <c r="H26" s="761">
        <v>7.96</v>
      </c>
      <c r="I26" s="761">
        <v>0</v>
      </c>
      <c r="J26" s="761">
        <v>35.979999999999997</v>
      </c>
      <c r="K26" s="761">
        <v>0</v>
      </c>
      <c r="L26" s="761">
        <v>1.75</v>
      </c>
      <c r="M26" s="761">
        <v>344.77</v>
      </c>
      <c r="N26" s="761">
        <v>138.47999999999999</v>
      </c>
      <c r="O26" s="761">
        <v>492.43</v>
      </c>
      <c r="P26" s="761">
        <v>57.59</v>
      </c>
    </row>
    <row r="27" spans="1:17" s="757" customFormat="1" x14ac:dyDescent="0.2">
      <c r="A27" s="777" t="s">
        <v>1709</v>
      </c>
      <c r="B27" s="778" t="s">
        <v>1710</v>
      </c>
      <c r="C27" s="771" t="s">
        <v>448</v>
      </c>
      <c r="D27" s="761">
        <v>6.49</v>
      </c>
      <c r="E27" s="761">
        <v>6.945253743079762E-3</v>
      </c>
      <c r="F27" s="761">
        <v>3.86</v>
      </c>
      <c r="G27" s="779">
        <v>0</v>
      </c>
      <c r="H27" s="761">
        <v>2.63</v>
      </c>
      <c r="I27" s="761">
        <v>0</v>
      </c>
      <c r="J27" s="761">
        <v>0</v>
      </c>
      <c r="K27" s="761">
        <v>0</v>
      </c>
      <c r="L27" s="761">
        <v>0</v>
      </c>
      <c r="M27" s="761">
        <v>0</v>
      </c>
      <c r="N27" s="761">
        <v>0</v>
      </c>
      <c r="O27" s="761">
        <v>0</v>
      </c>
      <c r="P27" s="761">
        <v>0</v>
      </c>
    </row>
    <row r="28" spans="1:17" s="757" customFormat="1" x14ac:dyDescent="0.2">
      <c r="A28" s="777" t="s">
        <v>1711</v>
      </c>
      <c r="B28" s="769" t="s">
        <v>1712</v>
      </c>
      <c r="C28" s="771" t="s">
        <v>1713</v>
      </c>
      <c r="D28" s="761">
        <v>139.4</v>
      </c>
      <c r="E28" s="761">
        <v>0.14917848563718317</v>
      </c>
      <c r="F28" s="761">
        <v>38.64</v>
      </c>
      <c r="G28" s="761">
        <v>19.490000000000002</v>
      </c>
      <c r="H28" s="761">
        <v>8.65</v>
      </c>
      <c r="I28" s="761">
        <v>10.52</v>
      </c>
      <c r="J28" s="761">
        <v>5.1400000000000006</v>
      </c>
      <c r="K28" s="761">
        <v>6.92</v>
      </c>
      <c r="L28" s="761">
        <v>9.81</v>
      </c>
      <c r="M28" s="761">
        <v>5.17</v>
      </c>
      <c r="N28" s="761">
        <v>13.59</v>
      </c>
      <c r="O28" s="761">
        <v>10.559999999999999</v>
      </c>
      <c r="P28" s="761">
        <v>10.910000000000002</v>
      </c>
    </row>
    <row r="29" spans="1:17" s="762" customFormat="1" x14ac:dyDescent="0.2">
      <c r="A29" s="777" t="s">
        <v>1714</v>
      </c>
      <c r="B29" s="780" t="s">
        <v>1715</v>
      </c>
      <c r="C29" s="781" t="s">
        <v>938</v>
      </c>
      <c r="D29" s="766">
        <v>17.829999999999998</v>
      </c>
      <c r="E29" s="766">
        <v>1.9080720221743008E-2</v>
      </c>
      <c r="F29" s="766">
        <v>13.03</v>
      </c>
      <c r="G29" s="766">
        <v>0</v>
      </c>
      <c r="H29" s="766">
        <v>0</v>
      </c>
      <c r="I29" s="766">
        <v>1.17</v>
      </c>
      <c r="J29" s="766">
        <v>0</v>
      </c>
      <c r="K29" s="766">
        <v>0.16</v>
      </c>
      <c r="L29" s="766">
        <v>0.32</v>
      </c>
      <c r="M29" s="766">
        <v>0</v>
      </c>
      <c r="N29" s="766">
        <v>3.01</v>
      </c>
      <c r="O29" s="766">
        <v>0.14000000000000001</v>
      </c>
      <c r="P29" s="766">
        <v>0</v>
      </c>
      <c r="Q29" s="757"/>
    </row>
    <row r="30" spans="1:17" s="762" customFormat="1" x14ac:dyDescent="0.2">
      <c r="A30" s="782" t="s">
        <v>1716</v>
      </c>
      <c r="B30" s="764" t="s">
        <v>1717</v>
      </c>
      <c r="C30" s="781" t="s">
        <v>1718</v>
      </c>
      <c r="D30" s="766">
        <v>0.15</v>
      </c>
      <c r="E30" s="766">
        <v>1.605220433685615E-4</v>
      </c>
      <c r="F30" s="766">
        <v>0</v>
      </c>
      <c r="G30" s="766">
        <v>0</v>
      </c>
      <c r="H30" s="766">
        <v>0.15</v>
      </c>
      <c r="I30" s="766">
        <v>0</v>
      </c>
      <c r="J30" s="766">
        <v>0</v>
      </c>
      <c r="K30" s="766">
        <v>0</v>
      </c>
      <c r="L30" s="766">
        <v>0</v>
      </c>
      <c r="M30" s="766">
        <v>0</v>
      </c>
      <c r="N30" s="766">
        <v>0</v>
      </c>
      <c r="O30" s="766">
        <v>0</v>
      </c>
      <c r="P30" s="766">
        <v>0</v>
      </c>
      <c r="Q30" s="757"/>
    </row>
    <row r="31" spans="1:17" s="762" customFormat="1" x14ac:dyDescent="0.2">
      <c r="A31" s="777" t="s">
        <v>1719</v>
      </c>
      <c r="B31" s="780" t="s">
        <v>1720</v>
      </c>
      <c r="C31" s="781" t="s">
        <v>1017</v>
      </c>
      <c r="D31" s="766">
        <v>7.3100000000000005</v>
      </c>
      <c r="E31" s="766">
        <v>7.8227742468278978E-3</v>
      </c>
      <c r="F31" s="766">
        <v>3.24</v>
      </c>
      <c r="G31" s="766">
        <v>0.66</v>
      </c>
      <c r="H31" s="766">
        <v>0.28000000000000003</v>
      </c>
      <c r="I31" s="766">
        <v>0.31</v>
      </c>
      <c r="J31" s="766">
        <v>0.28999999999999998</v>
      </c>
      <c r="K31" s="766">
        <v>0.66</v>
      </c>
      <c r="L31" s="766">
        <v>0.13</v>
      </c>
      <c r="M31" s="766">
        <v>0.33</v>
      </c>
      <c r="N31" s="766">
        <v>1</v>
      </c>
      <c r="O31" s="766">
        <v>0.2</v>
      </c>
      <c r="P31" s="766">
        <v>0.21</v>
      </c>
      <c r="Q31" s="757"/>
    </row>
    <row r="32" spans="1:17" s="762" customFormat="1" x14ac:dyDescent="0.2">
      <c r="A32" s="777" t="s">
        <v>1721</v>
      </c>
      <c r="B32" s="780" t="s">
        <v>1722</v>
      </c>
      <c r="C32" s="781" t="s">
        <v>608</v>
      </c>
      <c r="D32" s="766">
        <v>86.690000000000012</v>
      </c>
      <c r="E32" s="766">
        <v>9.2771039597470656E-2</v>
      </c>
      <c r="F32" s="766">
        <v>13.72</v>
      </c>
      <c r="G32" s="766">
        <v>17.23</v>
      </c>
      <c r="H32" s="766">
        <v>7.17</v>
      </c>
      <c r="I32" s="766">
        <v>7.79</v>
      </c>
      <c r="J32" s="766">
        <v>2.95</v>
      </c>
      <c r="K32" s="766">
        <v>4.87</v>
      </c>
      <c r="L32" s="766">
        <v>6.32</v>
      </c>
      <c r="M32" s="766">
        <v>4.33</v>
      </c>
      <c r="N32" s="766">
        <v>4.1500000000000004</v>
      </c>
      <c r="O32" s="766">
        <v>9.69</v>
      </c>
      <c r="P32" s="766">
        <v>8.4700000000000006</v>
      </c>
      <c r="Q32" s="757"/>
    </row>
    <row r="33" spans="1:28" s="762" customFormat="1" x14ac:dyDescent="0.2">
      <c r="A33" s="777" t="s">
        <v>1723</v>
      </c>
      <c r="B33" s="780" t="s">
        <v>1724</v>
      </c>
      <c r="C33" s="781" t="s">
        <v>477</v>
      </c>
      <c r="D33" s="766">
        <v>26.490000000000006</v>
      </c>
      <c r="E33" s="766">
        <v>2.8348192858887965E-2</v>
      </c>
      <c r="F33" s="766">
        <v>8.01</v>
      </c>
      <c r="G33" s="766">
        <v>1.6</v>
      </c>
      <c r="H33" s="766">
        <v>1.05</v>
      </c>
      <c r="I33" s="766">
        <v>1.25</v>
      </c>
      <c r="J33" s="766">
        <v>1.71</v>
      </c>
      <c r="K33" s="766">
        <v>1.23</v>
      </c>
      <c r="L33" s="766">
        <v>2.94</v>
      </c>
      <c r="M33" s="766">
        <v>0.51</v>
      </c>
      <c r="N33" s="766">
        <v>5.43</v>
      </c>
      <c r="O33" s="766">
        <v>0.53</v>
      </c>
      <c r="P33" s="766">
        <v>2.23</v>
      </c>
      <c r="Q33" s="757"/>
    </row>
    <row r="34" spans="1:28" s="762" customFormat="1" x14ac:dyDescent="0.2">
      <c r="A34" s="782" t="s">
        <v>1725</v>
      </c>
      <c r="B34" s="764" t="s">
        <v>1726</v>
      </c>
      <c r="C34" s="781" t="s">
        <v>1727</v>
      </c>
      <c r="D34" s="766">
        <v>0</v>
      </c>
      <c r="E34" s="766">
        <v>0</v>
      </c>
      <c r="F34" s="766">
        <v>0</v>
      </c>
      <c r="G34" s="766">
        <v>0</v>
      </c>
      <c r="H34" s="766">
        <v>0</v>
      </c>
      <c r="I34" s="766">
        <v>0</v>
      </c>
      <c r="J34" s="766">
        <v>0</v>
      </c>
      <c r="K34" s="766">
        <v>0</v>
      </c>
      <c r="L34" s="766">
        <v>0</v>
      </c>
      <c r="M34" s="766">
        <v>0</v>
      </c>
      <c r="N34" s="766">
        <v>0</v>
      </c>
      <c r="O34" s="766">
        <v>0</v>
      </c>
      <c r="P34" s="766">
        <v>0</v>
      </c>
      <c r="Q34" s="757"/>
    </row>
    <row r="35" spans="1:28" s="762" customFormat="1" x14ac:dyDescent="0.2">
      <c r="A35" s="782" t="s">
        <v>1728</v>
      </c>
      <c r="B35" s="764" t="s">
        <v>1729</v>
      </c>
      <c r="C35" s="781" t="s">
        <v>1730</v>
      </c>
      <c r="D35" s="766">
        <v>0</v>
      </c>
      <c r="E35" s="766">
        <v>0</v>
      </c>
      <c r="F35" s="766"/>
      <c r="G35" s="766"/>
      <c r="H35" s="766"/>
      <c r="I35" s="766"/>
      <c r="J35" s="766"/>
      <c r="K35" s="766"/>
      <c r="L35" s="766"/>
      <c r="M35" s="766"/>
      <c r="N35" s="766"/>
      <c r="O35" s="766"/>
      <c r="P35" s="766"/>
      <c r="Q35" s="757"/>
    </row>
    <row r="36" spans="1:28" s="762" customFormat="1" x14ac:dyDescent="0.2">
      <c r="A36" s="782" t="s">
        <v>1731</v>
      </c>
      <c r="B36" s="764" t="s">
        <v>1732</v>
      </c>
      <c r="C36" s="781" t="s">
        <v>1733</v>
      </c>
      <c r="D36" s="766">
        <v>0</v>
      </c>
      <c r="E36" s="766">
        <v>0</v>
      </c>
      <c r="F36" s="766"/>
      <c r="G36" s="766"/>
      <c r="H36" s="766"/>
      <c r="I36" s="766"/>
      <c r="J36" s="766"/>
      <c r="K36" s="766"/>
      <c r="L36" s="766"/>
      <c r="M36" s="766"/>
      <c r="N36" s="766"/>
      <c r="O36" s="766"/>
      <c r="P36" s="766"/>
      <c r="Q36" s="757"/>
    </row>
    <row r="37" spans="1:28" s="762" customFormat="1" x14ac:dyDescent="0.2">
      <c r="A37" s="782" t="s">
        <v>1734</v>
      </c>
      <c r="B37" s="764" t="s">
        <v>1735</v>
      </c>
      <c r="C37" s="781" t="s">
        <v>1736</v>
      </c>
      <c r="D37" s="761">
        <v>0</v>
      </c>
      <c r="E37" s="761">
        <v>0</v>
      </c>
      <c r="F37" s="766">
        <v>0</v>
      </c>
      <c r="G37" s="766">
        <v>0</v>
      </c>
      <c r="H37" s="766">
        <v>0</v>
      </c>
      <c r="I37" s="766">
        <v>0</v>
      </c>
      <c r="J37" s="766">
        <v>0</v>
      </c>
      <c r="K37" s="766">
        <v>0</v>
      </c>
      <c r="L37" s="766">
        <v>0</v>
      </c>
      <c r="M37" s="766">
        <v>0</v>
      </c>
      <c r="N37" s="766">
        <v>0</v>
      </c>
      <c r="O37" s="766">
        <v>0</v>
      </c>
      <c r="P37" s="766">
        <v>0</v>
      </c>
      <c r="Q37" s="757"/>
    </row>
    <row r="38" spans="1:28" s="762" customFormat="1" x14ac:dyDescent="0.2">
      <c r="A38" s="782" t="s">
        <v>1737</v>
      </c>
      <c r="B38" s="764" t="s">
        <v>1738</v>
      </c>
      <c r="C38" s="781" t="s">
        <v>1739</v>
      </c>
      <c r="D38" s="761">
        <v>0.93</v>
      </c>
      <c r="E38" s="761">
        <v>9.9523666888508126E-4</v>
      </c>
      <c r="F38" s="766">
        <v>0.64</v>
      </c>
      <c r="G38" s="766">
        <v>0</v>
      </c>
      <c r="H38" s="766">
        <v>0</v>
      </c>
      <c r="I38" s="766">
        <v>0</v>
      </c>
      <c r="J38" s="766">
        <v>0.19</v>
      </c>
      <c r="K38" s="766">
        <v>0</v>
      </c>
      <c r="L38" s="766">
        <v>0.1</v>
      </c>
      <c r="M38" s="766">
        <v>0</v>
      </c>
      <c r="N38" s="766">
        <v>0</v>
      </c>
      <c r="O38" s="766">
        <v>0</v>
      </c>
      <c r="P38" s="766">
        <v>0</v>
      </c>
      <c r="Q38" s="757"/>
    </row>
    <row r="39" spans="1:28" s="762" customFormat="1" x14ac:dyDescent="0.2">
      <c r="A39" s="782" t="s">
        <v>1740</v>
      </c>
      <c r="B39" s="769" t="s">
        <v>1741</v>
      </c>
      <c r="C39" s="771" t="s">
        <v>1742</v>
      </c>
      <c r="D39" s="761">
        <v>958.18999999999994</v>
      </c>
      <c r="E39" s="761">
        <v>1.0254041115688128</v>
      </c>
      <c r="F39" s="766">
        <v>263.64</v>
      </c>
      <c r="G39" s="766">
        <v>34.44</v>
      </c>
      <c r="H39" s="766">
        <v>38.97</v>
      </c>
      <c r="I39" s="766">
        <v>13.13</v>
      </c>
      <c r="J39" s="766">
        <v>98</v>
      </c>
      <c r="K39" s="766">
        <v>32.43</v>
      </c>
      <c r="L39" s="766">
        <v>169.88</v>
      </c>
      <c r="M39" s="766">
        <v>34.519999999999996</v>
      </c>
      <c r="N39" s="766">
        <v>70.650000000000006</v>
      </c>
      <c r="O39" s="766">
        <v>71.53</v>
      </c>
      <c r="P39" s="766">
        <v>131</v>
      </c>
      <c r="Q39" s="757"/>
    </row>
    <row r="40" spans="1:28" s="757" customFormat="1" x14ac:dyDescent="0.2">
      <c r="A40" s="777" t="s">
        <v>1743</v>
      </c>
      <c r="B40" s="759" t="s">
        <v>1744</v>
      </c>
      <c r="C40" s="771" t="s">
        <v>315</v>
      </c>
      <c r="D40" s="761">
        <v>228.95</v>
      </c>
      <c r="E40" s="761">
        <v>0.24501014552821437</v>
      </c>
      <c r="F40" s="761">
        <v>159.93</v>
      </c>
      <c r="G40" s="761">
        <v>0</v>
      </c>
      <c r="H40" s="761">
        <v>0</v>
      </c>
      <c r="I40" s="761">
        <v>0</v>
      </c>
      <c r="J40" s="761">
        <v>0</v>
      </c>
      <c r="K40" s="761">
        <v>0</v>
      </c>
      <c r="L40" s="761">
        <v>69.02</v>
      </c>
      <c r="M40" s="761">
        <v>0</v>
      </c>
      <c r="N40" s="761">
        <v>0</v>
      </c>
      <c r="O40" s="761">
        <v>0</v>
      </c>
      <c r="P40" s="761">
        <v>0</v>
      </c>
    </row>
    <row r="41" spans="1:28" s="757" customFormat="1" x14ac:dyDescent="0.2">
      <c r="A41" s="777" t="s">
        <v>1748</v>
      </c>
      <c r="B41" s="759" t="s">
        <v>1745</v>
      </c>
      <c r="C41" s="771" t="s">
        <v>276</v>
      </c>
      <c r="D41" s="761">
        <v>183.07</v>
      </c>
      <c r="E41" s="761">
        <v>0.19591180319655033</v>
      </c>
      <c r="F41" s="761">
        <v>59.98</v>
      </c>
      <c r="G41" s="761">
        <v>0</v>
      </c>
      <c r="H41" s="761">
        <v>0</v>
      </c>
      <c r="I41" s="761">
        <v>0</v>
      </c>
      <c r="J41" s="761">
        <v>0</v>
      </c>
      <c r="K41" s="761">
        <v>0</v>
      </c>
      <c r="L41" s="761">
        <v>10</v>
      </c>
      <c r="M41" s="761">
        <v>0</v>
      </c>
      <c r="N41" s="761">
        <v>0</v>
      </c>
      <c r="O41" s="761">
        <v>0</v>
      </c>
      <c r="P41" s="761">
        <v>113.09</v>
      </c>
    </row>
    <row r="42" spans="1:28" s="757" customFormat="1" x14ac:dyDescent="0.2">
      <c r="A42" s="777" t="s">
        <v>1750</v>
      </c>
      <c r="B42" s="759" t="s">
        <v>1746</v>
      </c>
      <c r="C42" s="771" t="s">
        <v>1747</v>
      </c>
      <c r="D42" s="768">
        <v>0</v>
      </c>
      <c r="E42" s="768">
        <v>0</v>
      </c>
      <c r="F42" s="768"/>
      <c r="G42" s="768"/>
      <c r="H42" s="768"/>
      <c r="I42" s="768"/>
      <c r="J42" s="768"/>
      <c r="K42" s="768"/>
      <c r="L42" s="768"/>
      <c r="M42" s="768"/>
      <c r="N42" s="768"/>
      <c r="O42" s="768"/>
      <c r="P42" s="768"/>
    </row>
    <row r="43" spans="1:28" s="757" customFormat="1" x14ac:dyDescent="0.2">
      <c r="A43" s="782" t="s">
        <v>1752</v>
      </c>
      <c r="B43" s="759" t="s">
        <v>1749</v>
      </c>
      <c r="C43" s="771" t="s">
        <v>649</v>
      </c>
      <c r="D43" s="761">
        <v>35.629999999999995</v>
      </c>
      <c r="E43" s="761">
        <v>3.8129336034812306E-2</v>
      </c>
      <c r="F43" s="779">
        <v>8.99</v>
      </c>
      <c r="G43" s="779">
        <v>3.87</v>
      </c>
      <c r="H43" s="779">
        <v>4.79</v>
      </c>
      <c r="I43" s="761">
        <v>1.24</v>
      </c>
      <c r="J43" s="761">
        <v>0.36</v>
      </c>
      <c r="K43" s="761">
        <v>0.35</v>
      </c>
      <c r="L43" s="761">
        <v>10.039999999999999</v>
      </c>
      <c r="M43" s="761">
        <v>1.4</v>
      </c>
      <c r="N43" s="761">
        <v>0.33</v>
      </c>
      <c r="O43" s="761">
        <v>1.35</v>
      </c>
      <c r="P43" s="761">
        <v>2.91</v>
      </c>
    </row>
    <row r="44" spans="1:28" s="757" customFormat="1" x14ac:dyDescent="0.2">
      <c r="A44" s="782" t="s">
        <v>2002</v>
      </c>
      <c r="B44" s="759" t="s">
        <v>1751</v>
      </c>
      <c r="C44" s="771" t="s">
        <v>711</v>
      </c>
      <c r="D44" s="761">
        <v>389.99</v>
      </c>
      <c r="E44" s="761">
        <v>0.41734661128870199</v>
      </c>
      <c r="F44" s="761">
        <v>34.74</v>
      </c>
      <c r="G44" s="761">
        <v>30.57</v>
      </c>
      <c r="H44" s="761">
        <v>15.07</v>
      </c>
      <c r="I44" s="761">
        <v>11.89</v>
      </c>
      <c r="J44" s="761">
        <v>65.44</v>
      </c>
      <c r="K44" s="761">
        <v>29.86</v>
      </c>
      <c r="L44" s="761">
        <v>30.63</v>
      </c>
      <c r="M44" s="761">
        <v>33.119999999999997</v>
      </c>
      <c r="N44" s="761">
        <v>53.49</v>
      </c>
      <c r="O44" s="761">
        <v>70.180000000000007</v>
      </c>
      <c r="P44" s="761">
        <v>15</v>
      </c>
    </row>
    <row r="45" spans="1:28" s="757" customFormat="1" x14ac:dyDescent="0.2">
      <c r="A45" s="782" t="s">
        <v>2003</v>
      </c>
      <c r="B45" s="759" t="s">
        <v>1753</v>
      </c>
      <c r="C45" s="771" t="s">
        <v>1754</v>
      </c>
      <c r="D45" s="761">
        <v>120.55</v>
      </c>
      <c r="E45" s="761">
        <v>0.12900621552053393</v>
      </c>
      <c r="F45" s="761">
        <v>0</v>
      </c>
      <c r="G45" s="761">
        <v>0</v>
      </c>
      <c r="H45" s="761">
        <v>19.11</v>
      </c>
      <c r="I45" s="761">
        <v>0</v>
      </c>
      <c r="J45" s="761">
        <v>32.200000000000003</v>
      </c>
      <c r="K45" s="761">
        <v>2.2200000000000002</v>
      </c>
      <c r="L45" s="761">
        <v>50.19</v>
      </c>
      <c r="M45" s="761">
        <v>0</v>
      </c>
      <c r="N45" s="761">
        <v>16.829999999999998</v>
      </c>
      <c r="O45" s="761">
        <v>0</v>
      </c>
      <c r="P45" s="761">
        <v>0</v>
      </c>
    </row>
    <row r="46" spans="1:28" s="757" customFormat="1" x14ac:dyDescent="0.2">
      <c r="A46" s="777" t="s">
        <v>1755</v>
      </c>
      <c r="B46" s="759" t="s">
        <v>1756</v>
      </c>
      <c r="C46" s="771" t="s">
        <v>1757</v>
      </c>
      <c r="D46" s="761">
        <v>2748.7299999999996</v>
      </c>
      <c r="E46" s="761">
        <v>2.9415450417897735</v>
      </c>
      <c r="F46" s="761">
        <v>151.64000000000001</v>
      </c>
      <c r="G46" s="761">
        <v>561.44999999999993</v>
      </c>
      <c r="H46" s="761">
        <v>198.25</v>
      </c>
      <c r="I46" s="761">
        <v>178.5</v>
      </c>
      <c r="J46" s="761">
        <v>203.16000000000003</v>
      </c>
      <c r="K46" s="761">
        <v>173.07000000000002</v>
      </c>
      <c r="L46" s="761">
        <v>458.5</v>
      </c>
      <c r="M46" s="761">
        <v>254.47999999999996</v>
      </c>
      <c r="N46" s="761">
        <v>204.75000000000003</v>
      </c>
      <c r="O46" s="761">
        <v>195.30999999999997</v>
      </c>
      <c r="P46" s="761">
        <v>169.61999999999998</v>
      </c>
    </row>
    <row r="47" spans="1:28" s="757" customFormat="1" x14ac:dyDescent="0.2">
      <c r="A47" s="777" t="s">
        <v>1758</v>
      </c>
      <c r="B47" s="780" t="s">
        <v>1759</v>
      </c>
      <c r="C47" s="781" t="s">
        <v>57</v>
      </c>
      <c r="D47" s="766">
        <v>1731.0900000000001</v>
      </c>
      <c r="E47" s="766">
        <v>1.8525206936992209</v>
      </c>
      <c r="F47" s="766">
        <v>142.84</v>
      </c>
      <c r="G47" s="766">
        <v>117.16</v>
      </c>
      <c r="H47" s="766">
        <v>191.62</v>
      </c>
      <c r="I47" s="766">
        <v>170.53</v>
      </c>
      <c r="J47" s="766">
        <v>199.43</v>
      </c>
      <c r="K47" s="766">
        <v>150.33000000000001</v>
      </c>
      <c r="L47" s="766">
        <v>164.76</v>
      </c>
      <c r="M47" s="766">
        <v>188.97</v>
      </c>
      <c r="N47" s="766">
        <v>198.74</v>
      </c>
      <c r="O47" s="766">
        <v>128.58000000000001</v>
      </c>
      <c r="P47" s="766">
        <v>78.13</v>
      </c>
    </row>
    <row r="48" spans="1:28" s="757" customFormat="1" x14ac:dyDescent="0.2">
      <c r="A48" s="777" t="s">
        <v>1760</v>
      </c>
      <c r="B48" s="780" t="s">
        <v>1761</v>
      </c>
      <c r="C48" s="781" t="s">
        <v>88</v>
      </c>
      <c r="D48" s="766">
        <v>949.32</v>
      </c>
      <c r="E48" s="766">
        <v>1.015911908070952</v>
      </c>
      <c r="F48" s="766">
        <v>1.27</v>
      </c>
      <c r="G48" s="766">
        <v>430.18</v>
      </c>
      <c r="H48" s="766">
        <v>0</v>
      </c>
      <c r="I48" s="766">
        <v>1.57</v>
      </c>
      <c r="J48" s="766">
        <v>0</v>
      </c>
      <c r="K48" s="766">
        <v>17.78</v>
      </c>
      <c r="L48" s="766">
        <v>283.77</v>
      </c>
      <c r="M48" s="766">
        <v>58.54</v>
      </c>
      <c r="N48" s="766">
        <v>3.44</v>
      </c>
      <c r="O48" s="766">
        <v>65.69</v>
      </c>
      <c r="P48" s="766">
        <v>87.08</v>
      </c>
      <c r="R48" s="783"/>
      <c r="S48" s="783"/>
      <c r="T48" s="783"/>
      <c r="U48" s="783"/>
      <c r="V48" s="783"/>
      <c r="W48" s="783"/>
      <c r="X48" s="783"/>
      <c r="Y48" s="783"/>
      <c r="Z48" s="783"/>
      <c r="AA48" s="783"/>
      <c r="AB48" s="783"/>
    </row>
    <row r="49" spans="1:17" s="757" customFormat="1" x14ac:dyDescent="0.2">
      <c r="A49" s="777" t="s">
        <v>1762</v>
      </c>
      <c r="B49" s="780" t="s">
        <v>1763</v>
      </c>
      <c r="C49" s="781" t="s">
        <v>1622</v>
      </c>
      <c r="D49" s="766">
        <v>0</v>
      </c>
      <c r="E49" s="766">
        <v>0</v>
      </c>
      <c r="F49" s="766">
        <v>0</v>
      </c>
      <c r="G49" s="766">
        <v>0</v>
      </c>
      <c r="H49" s="766">
        <v>0</v>
      </c>
      <c r="I49" s="766">
        <v>0</v>
      </c>
      <c r="J49" s="766">
        <v>0</v>
      </c>
      <c r="K49" s="766">
        <v>0</v>
      </c>
      <c r="L49" s="766">
        <v>0</v>
      </c>
      <c r="M49" s="766">
        <v>0</v>
      </c>
      <c r="N49" s="766">
        <v>0</v>
      </c>
      <c r="O49" s="766">
        <v>0</v>
      </c>
      <c r="P49" s="766">
        <v>0</v>
      </c>
    </row>
    <row r="50" spans="1:17" s="757" customFormat="1" x14ac:dyDescent="0.2">
      <c r="A50" s="777" t="s">
        <v>1764</v>
      </c>
      <c r="B50" s="780" t="s">
        <v>1765</v>
      </c>
      <c r="C50" s="781" t="s">
        <v>1621</v>
      </c>
      <c r="D50" s="784">
        <v>0</v>
      </c>
      <c r="E50" s="784">
        <v>0</v>
      </c>
      <c r="F50" s="785">
        <v>0</v>
      </c>
      <c r="G50" s="785">
        <v>0</v>
      </c>
      <c r="H50" s="785">
        <v>0</v>
      </c>
      <c r="I50" s="785">
        <v>0</v>
      </c>
      <c r="J50" s="785">
        <v>0</v>
      </c>
      <c r="K50" s="785">
        <v>0</v>
      </c>
      <c r="L50" s="785">
        <v>0</v>
      </c>
      <c r="M50" s="785">
        <v>0</v>
      </c>
      <c r="N50" s="785">
        <v>0</v>
      </c>
      <c r="O50" s="785">
        <v>0</v>
      </c>
      <c r="P50" s="785">
        <v>0</v>
      </c>
    </row>
    <row r="51" spans="1:17" s="757" customFormat="1" ht="24" x14ac:dyDescent="0.2">
      <c r="A51" s="777" t="s">
        <v>1766</v>
      </c>
      <c r="B51" s="780" t="s">
        <v>1767</v>
      </c>
      <c r="C51" s="781" t="s">
        <v>1768</v>
      </c>
      <c r="D51" s="766">
        <v>11.62</v>
      </c>
      <c r="E51" s="766">
        <v>1.2435107626284563E-2</v>
      </c>
      <c r="F51" s="766">
        <v>0</v>
      </c>
      <c r="G51" s="766">
        <v>11.62</v>
      </c>
      <c r="H51" s="766">
        <v>0</v>
      </c>
      <c r="I51" s="766">
        <v>0</v>
      </c>
      <c r="J51" s="766">
        <v>0</v>
      </c>
      <c r="K51" s="766">
        <v>0</v>
      </c>
      <c r="L51" s="766">
        <v>0</v>
      </c>
      <c r="M51" s="766">
        <v>0</v>
      </c>
      <c r="N51" s="766">
        <v>0</v>
      </c>
      <c r="O51" s="766">
        <v>0</v>
      </c>
      <c r="P51" s="766">
        <v>0</v>
      </c>
    </row>
    <row r="52" spans="1:17" s="757" customFormat="1" x14ac:dyDescent="0.2">
      <c r="A52" s="777" t="s">
        <v>1769</v>
      </c>
      <c r="B52" s="780" t="s">
        <v>1770</v>
      </c>
      <c r="C52" s="781" t="s">
        <v>488</v>
      </c>
      <c r="D52" s="766">
        <v>0.1</v>
      </c>
      <c r="E52" s="766">
        <v>1.07014695579041E-4</v>
      </c>
      <c r="F52" s="766">
        <v>0</v>
      </c>
      <c r="G52" s="766">
        <v>0</v>
      </c>
      <c r="H52" s="766">
        <v>0</v>
      </c>
      <c r="I52" s="766">
        <v>0.02</v>
      </c>
      <c r="J52" s="766">
        <v>0</v>
      </c>
      <c r="K52" s="766">
        <v>0</v>
      </c>
      <c r="L52" s="766">
        <v>0</v>
      </c>
      <c r="M52" s="766">
        <v>0</v>
      </c>
      <c r="N52" s="766">
        <v>0.04</v>
      </c>
      <c r="O52" s="766">
        <v>0.04</v>
      </c>
      <c r="P52" s="766">
        <v>0</v>
      </c>
    </row>
    <row r="53" spans="1:17" s="1076" customFormat="1" x14ac:dyDescent="0.2">
      <c r="A53" s="1072" t="s">
        <v>1771</v>
      </c>
      <c r="B53" s="1073" t="s">
        <v>1772</v>
      </c>
      <c r="C53" s="1074" t="s">
        <v>97</v>
      </c>
      <c r="D53" s="1075">
        <v>5.69</v>
      </c>
      <c r="E53" s="1075">
        <v>6.0891361784474332E-3</v>
      </c>
      <c r="F53" s="1075">
        <v>0.06</v>
      </c>
      <c r="G53" s="1075">
        <v>0.42</v>
      </c>
      <c r="H53" s="1075">
        <v>0.68</v>
      </c>
      <c r="I53" s="1075">
        <v>0</v>
      </c>
      <c r="J53" s="1075">
        <v>0</v>
      </c>
      <c r="K53" s="1075">
        <v>0</v>
      </c>
      <c r="L53" s="1075">
        <v>0.05</v>
      </c>
      <c r="M53" s="1075">
        <v>0</v>
      </c>
      <c r="N53" s="1075">
        <v>0.68</v>
      </c>
      <c r="O53" s="1075">
        <v>7.0000000000000007E-2</v>
      </c>
      <c r="P53" s="1075">
        <v>3.73</v>
      </c>
    </row>
    <row r="54" spans="1:17" s="757" customFormat="1" ht="24" x14ac:dyDescent="0.2">
      <c r="A54" s="777" t="s">
        <v>1773</v>
      </c>
      <c r="B54" s="780" t="s">
        <v>1774</v>
      </c>
      <c r="C54" s="781" t="s">
        <v>1775</v>
      </c>
      <c r="D54" s="766">
        <v>1.8700000000000003</v>
      </c>
      <c r="E54" s="766">
        <v>2.0011748073280669E-3</v>
      </c>
      <c r="F54" s="766">
        <v>0.66</v>
      </c>
      <c r="G54" s="766">
        <v>0.03</v>
      </c>
      <c r="H54" s="766">
        <v>0.16</v>
      </c>
      <c r="I54" s="766">
        <v>7.0000000000000007E-2</v>
      </c>
      <c r="J54" s="766">
        <v>0.25</v>
      </c>
      <c r="K54" s="766">
        <v>0.11</v>
      </c>
      <c r="L54" s="766">
        <v>0.06</v>
      </c>
      <c r="M54" s="766">
        <v>0.26</v>
      </c>
      <c r="N54" s="766">
        <v>0.21</v>
      </c>
      <c r="O54" s="766">
        <v>0.04</v>
      </c>
      <c r="P54" s="766">
        <v>0.02</v>
      </c>
    </row>
    <row r="55" spans="1:17" s="757" customFormat="1" x14ac:dyDescent="0.2">
      <c r="A55" s="782" t="s">
        <v>1776</v>
      </c>
      <c r="B55" s="764" t="s">
        <v>1777</v>
      </c>
      <c r="C55" s="781" t="s">
        <v>1041</v>
      </c>
      <c r="D55" s="766">
        <v>6.089999999999999</v>
      </c>
      <c r="E55" s="766">
        <v>6.5171949607635967E-3</v>
      </c>
      <c r="F55" s="766">
        <v>1.24</v>
      </c>
      <c r="G55" s="766">
        <v>0</v>
      </c>
      <c r="H55" s="766">
        <v>1.65</v>
      </c>
      <c r="I55" s="766">
        <v>0.94</v>
      </c>
      <c r="J55" s="766">
        <v>0.27</v>
      </c>
      <c r="K55" s="766">
        <v>0.1</v>
      </c>
      <c r="L55" s="766">
        <v>0.64</v>
      </c>
      <c r="M55" s="766">
        <v>0.95</v>
      </c>
      <c r="N55" s="766">
        <v>0.09</v>
      </c>
      <c r="O55" s="766">
        <v>0</v>
      </c>
      <c r="P55" s="766">
        <v>0.21</v>
      </c>
    </row>
    <row r="56" spans="1:17" s="757" customFormat="1" ht="24" x14ac:dyDescent="0.2">
      <c r="A56" s="782" t="s">
        <v>1778</v>
      </c>
      <c r="B56" s="764" t="s">
        <v>1779</v>
      </c>
      <c r="C56" s="781" t="s">
        <v>383</v>
      </c>
      <c r="D56" s="766">
        <v>42.95</v>
      </c>
      <c r="E56" s="766">
        <v>4.596281175119811E-2</v>
      </c>
      <c r="F56" s="766">
        <v>5.57</v>
      </c>
      <c r="G56" s="766">
        <v>2.04</v>
      </c>
      <c r="H56" s="766">
        <v>4.1399999999999997</v>
      </c>
      <c r="I56" s="766">
        <v>5.37</v>
      </c>
      <c r="J56" s="766">
        <v>3.21</v>
      </c>
      <c r="K56" s="766">
        <v>4.75</v>
      </c>
      <c r="L56" s="766">
        <v>9.2200000000000006</v>
      </c>
      <c r="M56" s="766">
        <v>5.76</v>
      </c>
      <c r="N56" s="766">
        <v>1.55</v>
      </c>
      <c r="O56" s="766">
        <v>0.89</v>
      </c>
      <c r="P56" s="766">
        <v>0.45</v>
      </c>
    </row>
    <row r="57" spans="1:17" s="756" customFormat="1" x14ac:dyDescent="0.2">
      <c r="A57" s="777" t="s">
        <v>1780</v>
      </c>
      <c r="B57" s="759" t="s">
        <v>1781</v>
      </c>
      <c r="C57" s="771" t="s">
        <v>934</v>
      </c>
      <c r="D57" s="766">
        <v>11.62</v>
      </c>
      <c r="E57" s="766">
        <v>1.2435107626284563E-2</v>
      </c>
      <c r="F57" s="766">
        <v>1.61</v>
      </c>
      <c r="G57" s="766">
        <v>0.61</v>
      </c>
      <c r="H57" s="766">
        <v>1</v>
      </c>
      <c r="I57" s="766">
        <v>0.5</v>
      </c>
      <c r="J57" s="766">
        <v>0.35</v>
      </c>
      <c r="K57" s="766">
        <v>0.88</v>
      </c>
      <c r="L57" s="766">
        <v>2.81</v>
      </c>
      <c r="M57" s="766">
        <v>0</v>
      </c>
      <c r="N57" s="766">
        <v>0.74</v>
      </c>
      <c r="O57" s="766">
        <v>1.1299999999999999</v>
      </c>
      <c r="P57" s="766">
        <v>1.99</v>
      </c>
      <c r="Q57" s="757"/>
    </row>
    <row r="58" spans="1:17" x14ac:dyDescent="0.2">
      <c r="A58" s="777" t="s">
        <v>1782</v>
      </c>
      <c r="B58" s="759" t="s">
        <v>1783</v>
      </c>
      <c r="C58" s="771" t="s">
        <v>1784</v>
      </c>
      <c r="D58" s="761">
        <v>0.17</v>
      </c>
      <c r="E58" s="761">
        <v>1.8192498248436971E-4</v>
      </c>
      <c r="F58" s="766">
        <v>0.1</v>
      </c>
      <c r="G58" s="766">
        <v>0</v>
      </c>
      <c r="H58" s="766">
        <v>0</v>
      </c>
      <c r="I58" s="766">
        <v>0</v>
      </c>
      <c r="J58" s="766">
        <v>0</v>
      </c>
      <c r="K58" s="766">
        <v>0</v>
      </c>
      <c r="L58" s="766">
        <v>0</v>
      </c>
      <c r="M58" s="766">
        <v>7.0000000000000007E-2</v>
      </c>
      <c r="N58" s="766">
        <v>0</v>
      </c>
      <c r="O58" s="766">
        <v>0</v>
      </c>
      <c r="P58" s="766">
        <v>0</v>
      </c>
      <c r="Q58" s="757"/>
    </row>
    <row r="59" spans="1:17" s="786" customFormat="1" ht="24" x14ac:dyDescent="0.2">
      <c r="A59" s="777" t="s">
        <v>1785</v>
      </c>
      <c r="B59" s="759" t="s">
        <v>1786</v>
      </c>
      <c r="C59" s="771" t="s">
        <v>918</v>
      </c>
      <c r="D59" s="766">
        <v>84.7</v>
      </c>
      <c r="E59" s="766">
        <v>9.0641447155447738E-2</v>
      </c>
      <c r="F59" s="766">
        <v>2.54</v>
      </c>
      <c r="G59" s="766">
        <v>6.87</v>
      </c>
      <c r="H59" s="766">
        <v>3.85</v>
      </c>
      <c r="I59" s="766">
        <v>0.14000000000000001</v>
      </c>
      <c r="J59" s="766">
        <v>32.93</v>
      </c>
      <c r="K59" s="766">
        <v>3.07</v>
      </c>
      <c r="L59" s="766">
        <v>6.06</v>
      </c>
      <c r="M59" s="766">
        <v>1.85</v>
      </c>
      <c r="N59" s="766">
        <v>9.3699999999999992</v>
      </c>
      <c r="O59" s="766">
        <v>13.66</v>
      </c>
      <c r="P59" s="766">
        <v>4.3600000000000003</v>
      </c>
      <c r="Q59" s="757"/>
    </row>
    <row r="60" spans="1:17" s="786" customFormat="1" x14ac:dyDescent="0.2">
      <c r="A60" s="777" t="s">
        <v>1787</v>
      </c>
      <c r="B60" s="759" t="s">
        <v>1788</v>
      </c>
      <c r="C60" s="771" t="s">
        <v>1789</v>
      </c>
      <c r="D60" s="766">
        <v>1580.2400000000002</v>
      </c>
      <c r="E60" s="766">
        <v>1.6910890254182378</v>
      </c>
      <c r="F60" s="769">
        <v>147.30000000000001</v>
      </c>
      <c r="G60" s="769">
        <v>119.80000000000001</v>
      </c>
      <c r="H60" s="769">
        <v>187.94</v>
      </c>
      <c r="I60" s="769">
        <v>109.51</v>
      </c>
      <c r="J60" s="769">
        <v>135.86000000000001</v>
      </c>
      <c r="K60" s="769">
        <v>144.19</v>
      </c>
      <c r="L60" s="769">
        <v>102.4</v>
      </c>
      <c r="M60" s="769">
        <v>202.4</v>
      </c>
      <c r="N60" s="769">
        <v>198.47000000000003</v>
      </c>
      <c r="O60" s="769">
        <v>158.68</v>
      </c>
      <c r="P60" s="769">
        <v>73.69</v>
      </c>
      <c r="Q60" s="757"/>
    </row>
    <row r="61" spans="1:17" s="786" customFormat="1" x14ac:dyDescent="0.2">
      <c r="A61" s="777" t="s">
        <v>1790</v>
      </c>
      <c r="B61" s="759" t="s">
        <v>1791</v>
      </c>
      <c r="C61" s="771" t="s">
        <v>1036</v>
      </c>
      <c r="D61" s="761">
        <v>218.25</v>
      </c>
      <c r="E61" s="761">
        <v>0.23355957310125697</v>
      </c>
      <c r="F61" s="766">
        <v>115.02</v>
      </c>
      <c r="G61" s="766">
        <v>7.26</v>
      </c>
      <c r="H61" s="766">
        <v>0</v>
      </c>
      <c r="I61" s="766">
        <v>0</v>
      </c>
      <c r="J61" s="766">
        <v>0</v>
      </c>
      <c r="K61" s="766">
        <v>0</v>
      </c>
      <c r="L61" s="766">
        <v>15.4</v>
      </c>
      <c r="M61" s="766">
        <v>12.96</v>
      </c>
      <c r="N61" s="766">
        <v>36.61</v>
      </c>
      <c r="O61" s="766">
        <v>0</v>
      </c>
      <c r="P61" s="766">
        <v>31</v>
      </c>
      <c r="Q61" s="757"/>
    </row>
    <row r="62" spans="1:17" s="786" customFormat="1" x14ac:dyDescent="0.2">
      <c r="A62" s="777" t="s">
        <v>1792</v>
      </c>
      <c r="B62" s="759" t="s">
        <v>1793</v>
      </c>
      <c r="C62" s="771" t="s">
        <v>1794</v>
      </c>
      <c r="D62" s="761">
        <v>1361.99</v>
      </c>
      <c r="E62" s="761">
        <v>1.4575294523169806</v>
      </c>
      <c r="F62" s="766">
        <v>32.28</v>
      </c>
      <c r="G62" s="766">
        <v>112.54</v>
      </c>
      <c r="H62" s="766">
        <v>187.94</v>
      </c>
      <c r="I62" s="766">
        <v>109.51</v>
      </c>
      <c r="J62" s="766">
        <v>135.86000000000001</v>
      </c>
      <c r="K62" s="766">
        <v>144.19</v>
      </c>
      <c r="L62" s="766">
        <v>87</v>
      </c>
      <c r="M62" s="766">
        <v>189.44</v>
      </c>
      <c r="N62" s="766">
        <v>161.86000000000001</v>
      </c>
      <c r="O62" s="766">
        <v>158.68</v>
      </c>
      <c r="P62" s="766">
        <v>42.69</v>
      </c>
      <c r="Q62" s="757"/>
    </row>
    <row r="63" spans="1:17" s="786" customFormat="1" x14ac:dyDescent="0.2">
      <c r="A63" s="954" t="s">
        <v>1795</v>
      </c>
      <c r="B63" s="955" t="s">
        <v>1796</v>
      </c>
      <c r="C63" s="956" t="s">
        <v>325</v>
      </c>
      <c r="D63" s="957">
        <v>8.85</v>
      </c>
      <c r="E63" s="957">
        <v>9.470800558745128E-3</v>
      </c>
      <c r="F63" s="957">
        <v>0.22</v>
      </c>
      <c r="G63" s="957">
        <v>0.26</v>
      </c>
      <c r="H63" s="957">
        <v>0.53</v>
      </c>
      <c r="I63" s="957">
        <v>0</v>
      </c>
      <c r="J63" s="957">
        <v>0</v>
      </c>
      <c r="K63" s="957">
        <v>0</v>
      </c>
      <c r="L63" s="957">
        <v>6.4</v>
      </c>
      <c r="M63" s="957">
        <v>1.44</v>
      </c>
      <c r="N63" s="957">
        <v>0</v>
      </c>
      <c r="O63" s="957">
        <v>0</v>
      </c>
      <c r="P63" s="957">
        <v>0</v>
      </c>
      <c r="Q63" s="757"/>
    </row>
    <row r="64" spans="1:17" x14ac:dyDescent="0.2">
      <c r="A64" s="877" t="s">
        <v>62</v>
      </c>
      <c r="B64" s="811" t="s">
        <v>2006</v>
      </c>
      <c r="C64" s="878" t="s">
        <v>1798</v>
      </c>
      <c r="D64" s="752">
        <v>0.33</v>
      </c>
      <c r="E64" s="752">
        <v>3.5314849541083531E-4</v>
      </c>
      <c r="F64" s="752">
        <v>0</v>
      </c>
      <c r="G64" s="752">
        <v>0</v>
      </c>
      <c r="H64" s="752">
        <v>0</v>
      </c>
      <c r="I64" s="752">
        <v>0</v>
      </c>
      <c r="J64" s="752">
        <v>0</v>
      </c>
      <c r="K64" s="752">
        <v>0</v>
      </c>
      <c r="L64" s="752">
        <v>0.33</v>
      </c>
      <c r="M64" s="752">
        <v>0</v>
      </c>
      <c r="N64" s="752">
        <v>0</v>
      </c>
      <c r="O64" s="752">
        <v>0</v>
      </c>
      <c r="P64" s="752">
        <v>0</v>
      </c>
      <c r="Q64" s="958"/>
    </row>
    <row r="65" spans="1:16" s="963" customFormat="1" x14ac:dyDescent="0.2">
      <c r="A65" s="959"/>
      <c r="B65" s="960" t="s">
        <v>2007</v>
      </c>
      <c r="C65" s="961"/>
      <c r="D65" s="962"/>
      <c r="E65" s="962"/>
      <c r="F65" s="962"/>
      <c r="G65" s="962"/>
      <c r="H65" s="962"/>
      <c r="I65" s="962"/>
      <c r="J65" s="962"/>
      <c r="K65" s="962"/>
      <c r="L65" s="962"/>
      <c r="M65" s="962"/>
      <c r="N65" s="962"/>
      <c r="O65" s="962"/>
      <c r="P65" s="962"/>
    </row>
    <row r="66" spans="1:16" x14ac:dyDescent="0.2">
      <c r="A66" s="777" t="s">
        <v>1799</v>
      </c>
      <c r="B66" s="768" t="s">
        <v>1801</v>
      </c>
      <c r="C66" s="791" t="s">
        <v>1802</v>
      </c>
      <c r="D66" s="768">
        <v>0.33</v>
      </c>
      <c r="E66" s="792">
        <v>3.5314849541083531E-4</v>
      </c>
      <c r="F66" s="769">
        <v>0</v>
      </c>
      <c r="G66" s="769">
        <v>0</v>
      </c>
      <c r="H66" s="769">
        <v>0</v>
      </c>
      <c r="I66" s="769">
        <v>0</v>
      </c>
      <c r="J66" s="769">
        <v>0</v>
      </c>
      <c r="K66" s="769">
        <v>0</v>
      </c>
      <c r="L66" s="769">
        <v>0.33</v>
      </c>
      <c r="M66" s="769">
        <v>0</v>
      </c>
      <c r="N66" s="769">
        <v>0</v>
      </c>
      <c r="O66" s="769">
        <v>0</v>
      </c>
      <c r="P66" s="769">
        <v>0</v>
      </c>
    </row>
    <row r="67" spans="1:16" x14ac:dyDescent="0.2">
      <c r="A67" s="777" t="s">
        <v>1800</v>
      </c>
      <c r="B67" s="768" t="s">
        <v>1804</v>
      </c>
      <c r="C67" s="791" t="s">
        <v>1805</v>
      </c>
      <c r="D67" s="768">
        <v>0</v>
      </c>
      <c r="E67" s="768">
        <v>0</v>
      </c>
      <c r="F67" s="768"/>
      <c r="G67" s="768"/>
      <c r="H67" s="768"/>
      <c r="I67" s="768"/>
      <c r="J67" s="768"/>
      <c r="K67" s="768"/>
      <c r="L67" s="768"/>
      <c r="M67" s="768"/>
      <c r="N67" s="768"/>
      <c r="O67" s="768"/>
      <c r="P67" s="768"/>
    </row>
    <row r="68" spans="1:16" x14ac:dyDescent="0.2">
      <c r="A68" s="777" t="s">
        <v>1803</v>
      </c>
      <c r="B68" s="768" t="s">
        <v>1807</v>
      </c>
      <c r="C68" s="791" t="s">
        <v>1808</v>
      </c>
      <c r="D68" s="768">
        <v>0</v>
      </c>
      <c r="E68" s="768">
        <v>0</v>
      </c>
      <c r="F68" s="768"/>
      <c r="G68" s="768"/>
      <c r="H68" s="768"/>
      <c r="I68" s="768"/>
      <c r="J68" s="768"/>
      <c r="K68" s="768"/>
      <c r="L68" s="768"/>
      <c r="M68" s="768"/>
      <c r="N68" s="768"/>
      <c r="O68" s="768"/>
      <c r="P68" s="768"/>
    </row>
    <row r="69" spans="1:16" x14ac:dyDescent="0.2">
      <c r="A69" s="954" t="s">
        <v>1806</v>
      </c>
      <c r="B69" s="964" t="s">
        <v>1809</v>
      </c>
      <c r="C69" s="965" t="s">
        <v>1810</v>
      </c>
      <c r="D69" s="964">
        <v>0</v>
      </c>
      <c r="E69" s="964">
        <v>0</v>
      </c>
      <c r="F69" s="964"/>
      <c r="G69" s="964"/>
      <c r="H69" s="964"/>
      <c r="I69" s="964"/>
      <c r="J69" s="964"/>
      <c r="K69" s="964"/>
      <c r="L69" s="964"/>
      <c r="M69" s="964"/>
      <c r="N69" s="964"/>
      <c r="O69" s="964"/>
      <c r="P69" s="964"/>
    </row>
    <row r="70" spans="1:16" x14ac:dyDescent="0.2">
      <c r="A70" s="877" t="s">
        <v>70</v>
      </c>
      <c r="B70" s="750" t="s">
        <v>2008</v>
      </c>
      <c r="C70" s="872"/>
      <c r="D70" s="871"/>
      <c r="E70" s="871"/>
      <c r="F70" s="871"/>
      <c r="G70" s="871"/>
      <c r="H70" s="871"/>
      <c r="I70" s="871"/>
      <c r="J70" s="871"/>
      <c r="K70" s="871"/>
      <c r="L70" s="871"/>
      <c r="M70" s="871"/>
      <c r="N70" s="871"/>
      <c r="O70" s="871"/>
      <c r="P70" s="871"/>
    </row>
  </sheetData>
  <mergeCells count="8">
    <mergeCell ref="A1:P1"/>
    <mergeCell ref="A2:P2"/>
    <mergeCell ref="A3:A4"/>
    <mergeCell ref="B3:B4"/>
    <mergeCell ref="C3:C4"/>
    <mergeCell ref="D3:D4"/>
    <mergeCell ref="E3:E4"/>
    <mergeCell ref="F3:P3"/>
  </mergeCells>
  <printOptions horizontalCentered="1"/>
  <pageMargins left="0.25" right="0.25" top="0.75" bottom="0.75" header="0.3" footer="0.3"/>
  <pageSetup paperSize="9" scale="91"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2"/>
  <sheetViews>
    <sheetView workbookViewId="0">
      <selection activeCell="E10" sqref="E10"/>
    </sheetView>
  </sheetViews>
  <sheetFormatPr defaultRowHeight="14.25" x14ac:dyDescent="0.2"/>
  <cols>
    <col min="2" max="2" width="27.875" customWidth="1"/>
    <col min="3" max="3" width="9.375" bestFit="1" customWidth="1"/>
    <col min="4" max="4" width="11.375" bestFit="1" customWidth="1"/>
    <col min="5" max="5" width="9.375" bestFit="1" customWidth="1"/>
    <col min="6" max="6" width="21.375" customWidth="1"/>
    <col min="10" max="10" width="21.75" customWidth="1"/>
    <col min="11" max="11" width="15.125" customWidth="1"/>
    <col min="12" max="12" width="18.625" bestFit="1" customWidth="1"/>
  </cols>
  <sheetData>
    <row r="1" spans="1:12" ht="15" x14ac:dyDescent="0.2">
      <c r="A1" s="674" t="s">
        <v>1628</v>
      </c>
      <c r="B1" s="674" t="s">
        <v>1629</v>
      </c>
      <c r="C1" s="674" t="s">
        <v>1630</v>
      </c>
      <c r="D1" s="674" t="s">
        <v>1631</v>
      </c>
      <c r="E1" s="674" t="s">
        <v>1632</v>
      </c>
      <c r="F1" s="674" t="s">
        <v>10</v>
      </c>
      <c r="I1" s="1411" t="s">
        <v>2</v>
      </c>
      <c r="J1" s="1411" t="s">
        <v>3</v>
      </c>
      <c r="K1" s="691" t="s">
        <v>1639</v>
      </c>
      <c r="L1" s="692" t="s">
        <v>1648</v>
      </c>
    </row>
    <row r="2" spans="1:12" ht="15" x14ac:dyDescent="0.2">
      <c r="A2" s="1407" t="s">
        <v>1633</v>
      </c>
      <c r="B2" s="1408"/>
      <c r="C2" s="674">
        <v>293</v>
      </c>
      <c r="D2" s="674">
        <v>5945.1</v>
      </c>
      <c r="E2" s="674">
        <v>100</v>
      </c>
      <c r="F2" s="674"/>
      <c r="I2" s="1411"/>
      <c r="J2" s="1411"/>
      <c r="K2" s="681" t="s">
        <v>1647</v>
      </c>
      <c r="L2" s="681" t="s">
        <v>1647</v>
      </c>
    </row>
    <row r="3" spans="1:12" x14ac:dyDescent="0.2">
      <c r="A3" s="1409" t="s">
        <v>1641</v>
      </c>
      <c r="B3" s="675" t="s">
        <v>1633</v>
      </c>
      <c r="C3" s="675">
        <v>109</v>
      </c>
      <c r="D3" s="675">
        <v>1177.8599999999999</v>
      </c>
      <c r="E3" s="676">
        <f>D3/$D$2%</f>
        <v>19.812282383811876</v>
      </c>
      <c r="F3" s="676"/>
      <c r="I3" s="681"/>
      <c r="J3" s="682" t="s">
        <v>1640</v>
      </c>
      <c r="K3" s="693">
        <f>SUM(K4:K14)</f>
        <v>64.06</v>
      </c>
      <c r="L3" s="693">
        <f>SUM(L4:L14)</f>
        <v>32.869999999999997</v>
      </c>
    </row>
    <row r="4" spans="1:12" x14ac:dyDescent="0.2">
      <c r="A4" s="1409"/>
      <c r="B4" s="677" t="s">
        <v>159</v>
      </c>
      <c r="C4" s="677">
        <v>10</v>
      </c>
      <c r="D4" s="677">
        <v>14.01</v>
      </c>
      <c r="E4" s="678">
        <f>D4/$D$2%</f>
        <v>0.23565625473078669</v>
      </c>
      <c r="F4" s="678"/>
      <c r="I4" s="683">
        <v>1</v>
      </c>
      <c r="J4" s="684" t="s">
        <v>650</v>
      </c>
      <c r="K4" s="694">
        <v>2.5099999999999998</v>
      </c>
      <c r="L4" s="694">
        <v>0.43</v>
      </c>
    </row>
    <row r="5" spans="1:12" x14ac:dyDescent="0.2">
      <c r="A5" s="1409"/>
      <c r="B5" s="677" t="s">
        <v>1634</v>
      </c>
      <c r="C5" s="677">
        <f>3</f>
        <v>3</v>
      </c>
      <c r="D5" s="677">
        <f>6.56</f>
        <v>6.56</v>
      </c>
      <c r="E5" s="678">
        <f>D5/$D$2%</f>
        <v>0.11034297152276665</v>
      </c>
      <c r="F5" s="678"/>
      <c r="I5" s="685">
        <v>2</v>
      </c>
      <c r="J5" s="686" t="s">
        <v>586</v>
      </c>
      <c r="K5" s="687">
        <v>13.48</v>
      </c>
      <c r="L5" s="687">
        <v>1.44</v>
      </c>
    </row>
    <row r="6" spans="1:12" x14ac:dyDescent="0.2">
      <c r="A6" s="1409"/>
      <c r="B6" s="677" t="s">
        <v>1635</v>
      </c>
      <c r="C6" s="690">
        <f>C3-C4-C5</f>
        <v>96</v>
      </c>
      <c r="D6" s="678">
        <f>D3-D4-D5</f>
        <v>1157.29</v>
      </c>
      <c r="E6" s="678">
        <f>E3-E4-E5</f>
        <v>19.466283157558323</v>
      </c>
      <c r="F6" s="678"/>
      <c r="I6" s="685">
        <v>3</v>
      </c>
      <c r="J6" s="686" t="s">
        <v>574</v>
      </c>
      <c r="K6" s="687">
        <v>4.12</v>
      </c>
      <c r="L6" s="687">
        <v>2.4300000000000002</v>
      </c>
    </row>
    <row r="7" spans="1:12" x14ac:dyDescent="0.2">
      <c r="A7" s="1410" t="s">
        <v>1636</v>
      </c>
      <c r="B7" s="675" t="s">
        <v>1633</v>
      </c>
      <c r="C7" s="675">
        <f>C2-C3</f>
        <v>184</v>
      </c>
      <c r="D7" s="675">
        <f>D2-D3</f>
        <v>4767.2400000000007</v>
      </c>
      <c r="E7" s="676">
        <f>D7/$D$2%</f>
        <v>80.187717616188138</v>
      </c>
      <c r="F7" s="676"/>
      <c r="I7" s="685">
        <v>4</v>
      </c>
      <c r="J7" s="686" t="s">
        <v>1010</v>
      </c>
      <c r="K7" s="687">
        <v>6.35</v>
      </c>
      <c r="L7" s="687">
        <v>2.2000000000000002</v>
      </c>
    </row>
    <row r="8" spans="1:12" x14ac:dyDescent="0.2">
      <c r="A8" s="1410"/>
      <c r="B8" s="677" t="s">
        <v>159</v>
      </c>
      <c r="C8" s="677">
        <f>6+2</f>
        <v>8</v>
      </c>
      <c r="D8" s="677">
        <f>454.84+10.89</f>
        <v>465.72999999999996</v>
      </c>
      <c r="E8" s="678">
        <f>D8/$D$2%</f>
        <v>7.8338463608686135</v>
      </c>
      <c r="F8" s="678"/>
      <c r="I8" s="685">
        <v>5</v>
      </c>
      <c r="J8" s="686" t="s">
        <v>427</v>
      </c>
      <c r="K8" s="687">
        <v>12.26</v>
      </c>
      <c r="L8" s="687">
        <v>10.95</v>
      </c>
    </row>
    <row r="9" spans="1:12" x14ac:dyDescent="0.2">
      <c r="A9" s="1410"/>
      <c r="B9" s="677" t="s">
        <v>1634</v>
      </c>
      <c r="C9" s="677">
        <f>2+10+44+4+2</f>
        <v>62</v>
      </c>
      <c r="D9" s="677">
        <f>0.48+8.84+85.97+3062.13+96.2</f>
        <v>3253.62</v>
      </c>
      <c r="E9" s="678">
        <f>D9/$D$2%</f>
        <v>54.727758994802443</v>
      </c>
      <c r="F9" s="678"/>
      <c r="I9" s="685">
        <v>6</v>
      </c>
      <c r="J9" s="686" t="s">
        <v>424</v>
      </c>
      <c r="K9" s="687">
        <v>4.5999999999999996</v>
      </c>
      <c r="L9" s="687">
        <v>2.2000000000000002</v>
      </c>
    </row>
    <row r="10" spans="1:12" x14ac:dyDescent="0.2">
      <c r="A10" s="1410"/>
      <c r="B10" s="677" t="s">
        <v>51</v>
      </c>
      <c r="C10" s="690">
        <f>C7-C8-C9</f>
        <v>114</v>
      </c>
      <c r="D10" s="678">
        <f>D7-D8-D9</f>
        <v>1047.8900000000012</v>
      </c>
      <c r="E10" s="678">
        <f>E7-E8-E9</f>
        <v>17.626112260517075</v>
      </c>
      <c r="F10" s="678"/>
      <c r="I10" s="685">
        <v>7</v>
      </c>
      <c r="J10" s="686" t="s">
        <v>109</v>
      </c>
      <c r="K10" s="687">
        <v>6.43</v>
      </c>
      <c r="L10" s="687">
        <v>12.22</v>
      </c>
    </row>
    <row r="11" spans="1:12" x14ac:dyDescent="0.2">
      <c r="I11" s="685">
        <v>8</v>
      </c>
      <c r="J11" s="686" t="s">
        <v>625</v>
      </c>
      <c r="K11" s="687">
        <v>2.37</v>
      </c>
      <c r="L11" s="687"/>
    </row>
    <row r="12" spans="1:12" x14ac:dyDescent="0.2">
      <c r="I12" s="685">
        <v>9</v>
      </c>
      <c r="J12" s="686" t="s">
        <v>430</v>
      </c>
      <c r="K12" s="687">
        <v>3.47</v>
      </c>
      <c r="L12" s="687"/>
    </row>
    <row r="13" spans="1:12" x14ac:dyDescent="0.2">
      <c r="A13" s="679" t="s">
        <v>1636</v>
      </c>
      <c r="B13" s="677" t="s">
        <v>1637</v>
      </c>
      <c r="C13" s="677">
        <v>39.520000000000003</v>
      </c>
      <c r="D13" s="677">
        <v>209.35</v>
      </c>
      <c r="E13" s="680">
        <f>C13/D13%</f>
        <v>18.877477907809887</v>
      </c>
      <c r="I13" s="685">
        <v>10</v>
      </c>
      <c r="J13" s="686" t="s">
        <v>552</v>
      </c>
      <c r="K13" s="687">
        <v>4.2699999999999996</v>
      </c>
      <c r="L13" s="687">
        <v>1</v>
      </c>
    </row>
    <row r="14" spans="1:12" x14ac:dyDescent="0.2">
      <c r="A14" s="679"/>
      <c r="B14" s="677" t="s">
        <v>1638</v>
      </c>
      <c r="C14" s="677">
        <v>2.61</v>
      </c>
      <c r="D14" s="677">
        <v>7.55</v>
      </c>
      <c r="E14" s="680">
        <f>C14/D14%</f>
        <v>34.569536423841058</v>
      </c>
      <c r="I14" s="688">
        <v>11</v>
      </c>
      <c r="J14" s="689" t="s">
        <v>526</v>
      </c>
      <c r="K14" s="695">
        <v>4.2</v>
      </c>
      <c r="L14" s="695"/>
    </row>
    <row r="18" spans="5:11" x14ac:dyDescent="0.2">
      <c r="I18" s="950">
        <v>47</v>
      </c>
    </row>
    <row r="19" spans="5:11" x14ac:dyDescent="0.2">
      <c r="E19">
        <f>108-57</f>
        <v>51</v>
      </c>
      <c r="I19" s="950">
        <v>57</v>
      </c>
      <c r="J19">
        <v>1</v>
      </c>
    </row>
    <row r="20" spans="5:11" x14ac:dyDescent="0.2">
      <c r="H20">
        <v>0.05</v>
      </c>
      <c r="I20" s="950">
        <v>12</v>
      </c>
      <c r="J20">
        <v>2</v>
      </c>
      <c r="K20">
        <v>56</v>
      </c>
    </row>
    <row r="21" spans="5:11" x14ac:dyDescent="0.2">
      <c r="H21">
        <v>0.05</v>
      </c>
      <c r="J21">
        <v>3</v>
      </c>
      <c r="K21">
        <v>4</v>
      </c>
    </row>
    <row r="22" spans="5:11" x14ac:dyDescent="0.2">
      <c r="H22">
        <v>1.45</v>
      </c>
      <c r="I22">
        <v>0.7</v>
      </c>
      <c r="J22">
        <v>4</v>
      </c>
      <c r="K22">
        <v>13</v>
      </c>
    </row>
    <row r="23" spans="5:11" x14ac:dyDescent="0.2">
      <c r="H23">
        <v>453</v>
      </c>
      <c r="I23">
        <v>7.0000000000000007E-2</v>
      </c>
      <c r="J23">
        <v>5</v>
      </c>
    </row>
    <row r="24" spans="5:11" x14ac:dyDescent="0.2">
      <c r="H24">
        <v>0.18</v>
      </c>
      <c r="I24">
        <v>6.2</v>
      </c>
      <c r="J24">
        <v>6</v>
      </c>
    </row>
    <row r="25" spans="5:11" x14ac:dyDescent="0.2">
      <c r="H25">
        <v>0.11</v>
      </c>
      <c r="I25">
        <v>1.99</v>
      </c>
      <c r="J25">
        <v>7</v>
      </c>
    </row>
    <row r="26" spans="5:11" x14ac:dyDescent="0.2">
      <c r="H26">
        <v>3.2</v>
      </c>
      <c r="I26">
        <v>1.22</v>
      </c>
      <c r="J26">
        <v>8</v>
      </c>
    </row>
    <row r="27" spans="5:11" x14ac:dyDescent="0.2">
      <c r="H27">
        <v>7.69</v>
      </c>
      <c r="I27">
        <v>1.26</v>
      </c>
      <c r="J27">
        <v>9</v>
      </c>
    </row>
    <row r="28" spans="5:11" x14ac:dyDescent="0.2">
      <c r="I28">
        <v>0.21</v>
      </c>
      <c r="J28">
        <v>10</v>
      </c>
    </row>
    <row r="29" spans="5:11" x14ac:dyDescent="0.2">
      <c r="I29">
        <v>0.75</v>
      </c>
      <c r="J29">
        <v>11</v>
      </c>
    </row>
    <row r="30" spans="5:11" x14ac:dyDescent="0.2">
      <c r="I30">
        <v>1.23</v>
      </c>
      <c r="J30">
        <v>12</v>
      </c>
    </row>
    <row r="31" spans="5:11" x14ac:dyDescent="0.2">
      <c r="I31">
        <v>0.38</v>
      </c>
      <c r="J31">
        <v>13</v>
      </c>
    </row>
    <row r="32" spans="5:11" x14ac:dyDescent="0.2">
      <c r="J32">
        <v>14</v>
      </c>
    </row>
    <row r="33" spans="10:10" x14ac:dyDescent="0.2">
      <c r="J33">
        <v>15</v>
      </c>
    </row>
    <row r="34" spans="10:10" x14ac:dyDescent="0.2">
      <c r="J34">
        <v>16</v>
      </c>
    </row>
    <row r="35" spans="10:10" x14ac:dyDescent="0.2">
      <c r="J35">
        <v>17</v>
      </c>
    </row>
    <row r="36" spans="10:10" x14ac:dyDescent="0.2">
      <c r="J36">
        <v>18</v>
      </c>
    </row>
    <row r="37" spans="10:10" x14ac:dyDescent="0.2">
      <c r="J37">
        <v>19</v>
      </c>
    </row>
    <row r="38" spans="10:10" x14ac:dyDescent="0.2">
      <c r="J38">
        <v>20</v>
      </c>
    </row>
    <row r="39" spans="10:10" x14ac:dyDescent="0.2">
      <c r="J39">
        <v>21</v>
      </c>
    </row>
    <row r="40" spans="10:10" x14ac:dyDescent="0.2">
      <c r="J40">
        <v>22</v>
      </c>
    </row>
    <row r="41" spans="10:10" x14ac:dyDescent="0.2">
      <c r="J41">
        <v>23</v>
      </c>
    </row>
    <row r="42" spans="10:10" x14ac:dyDescent="0.2">
      <c r="J42">
        <v>24</v>
      </c>
    </row>
    <row r="43" spans="10:10" x14ac:dyDescent="0.2">
      <c r="J43">
        <v>25</v>
      </c>
    </row>
    <row r="44" spans="10:10" x14ac:dyDescent="0.2">
      <c r="J44">
        <v>26</v>
      </c>
    </row>
    <row r="45" spans="10:10" x14ac:dyDescent="0.2">
      <c r="J45">
        <v>27</v>
      </c>
    </row>
    <row r="46" spans="10:10" x14ac:dyDescent="0.2">
      <c r="J46">
        <v>28</v>
      </c>
    </row>
    <row r="47" spans="10:10" x14ac:dyDescent="0.2">
      <c r="J47">
        <v>29</v>
      </c>
    </row>
    <row r="48" spans="10:10" x14ac:dyDescent="0.2">
      <c r="J48">
        <v>30</v>
      </c>
    </row>
    <row r="49" spans="10:10" x14ac:dyDescent="0.2">
      <c r="J49">
        <v>31</v>
      </c>
    </row>
    <row r="50" spans="10:10" x14ac:dyDescent="0.2">
      <c r="J50">
        <v>32</v>
      </c>
    </row>
    <row r="51" spans="10:10" x14ac:dyDescent="0.2">
      <c r="J51">
        <v>33</v>
      </c>
    </row>
    <row r="52" spans="10:10" x14ac:dyDescent="0.2">
      <c r="J52">
        <v>34</v>
      </c>
    </row>
    <row r="53" spans="10:10" x14ac:dyDescent="0.2">
      <c r="J53">
        <v>35</v>
      </c>
    </row>
    <row r="54" spans="10:10" x14ac:dyDescent="0.2">
      <c r="J54">
        <v>36</v>
      </c>
    </row>
    <row r="55" spans="10:10" x14ac:dyDescent="0.2">
      <c r="J55">
        <v>37</v>
      </c>
    </row>
    <row r="56" spans="10:10" x14ac:dyDescent="0.2">
      <c r="J56">
        <v>38</v>
      </c>
    </row>
    <row r="57" spans="10:10" x14ac:dyDescent="0.2">
      <c r="J57">
        <v>39</v>
      </c>
    </row>
    <row r="58" spans="10:10" x14ac:dyDescent="0.2">
      <c r="J58">
        <v>40</v>
      </c>
    </row>
    <row r="59" spans="10:10" x14ac:dyDescent="0.2">
      <c r="J59">
        <v>41</v>
      </c>
    </row>
    <row r="60" spans="10:10" x14ac:dyDescent="0.2">
      <c r="J60">
        <v>42</v>
      </c>
    </row>
    <row r="61" spans="10:10" x14ac:dyDescent="0.2">
      <c r="J61">
        <v>43</v>
      </c>
    </row>
    <row r="62" spans="10:10" x14ac:dyDescent="0.2">
      <c r="J62">
        <v>44</v>
      </c>
    </row>
    <row r="63" spans="10:10" x14ac:dyDescent="0.2">
      <c r="J63">
        <v>45</v>
      </c>
    </row>
    <row r="64" spans="10:10" x14ac:dyDescent="0.2">
      <c r="J64">
        <v>46</v>
      </c>
    </row>
    <row r="65" spans="10:10" x14ac:dyDescent="0.2">
      <c r="J65">
        <v>47</v>
      </c>
    </row>
    <row r="66" spans="10:10" x14ac:dyDescent="0.2">
      <c r="J66">
        <v>48</v>
      </c>
    </row>
    <row r="67" spans="10:10" x14ac:dyDescent="0.2">
      <c r="J67">
        <v>49</v>
      </c>
    </row>
    <row r="68" spans="10:10" x14ac:dyDescent="0.2">
      <c r="J68">
        <v>50</v>
      </c>
    </row>
    <row r="69" spans="10:10" x14ac:dyDescent="0.2">
      <c r="J69">
        <v>51</v>
      </c>
    </row>
    <row r="70" spans="10:10" x14ac:dyDescent="0.2">
      <c r="J70">
        <v>52</v>
      </c>
    </row>
    <row r="71" spans="10:10" x14ac:dyDescent="0.2">
      <c r="J71">
        <v>53</v>
      </c>
    </row>
    <row r="72" spans="10:10" x14ac:dyDescent="0.2">
      <c r="J72">
        <v>54</v>
      </c>
    </row>
    <row r="73" spans="10:10" x14ac:dyDescent="0.2">
      <c r="J73">
        <v>55</v>
      </c>
    </row>
    <row r="74" spans="10:10" x14ac:dyDescent="0.2">
      <c r="J74">
        <v>56</v>
      </c>
    </row>
    <row r="75" spans="10:10" x14ac:dyDescent="0.2">
      <c r="J75">
        <v>57</v>
      </c>
    </row>
    <row r="76" spans="10:10" x14ac:dyDescent="0.2">
      <c r="J76">
        <v>58</v>
      </c>
    </row>
    <row r="77" spans="10:10" x14ac:dyDescent="0.2">
      <c r="J77">
        <v>59</v>
      </c>
    </row>
    <row r="78" spans="10:10" x14ac:dyDescent="0.2">
      <c r="J78">
        <v>60</v>
      </c>
    </row>
    <row r="79" spans="10:10" x14ac:dyDescent="0.2">
      <c r="J79">
        <v>61</v>
      </c>
    </row>
    <row r="80" spans="10:10" x14ac:dyDescent="0.2">
      <c r="J80">
        <v>62</v>
      </c>
    </row>
    <row r="81" spans="10:10" x14ac:dyDescent="0.2">
      <c r="J81">
        <v>63</v>
      </c>
    </row>
    <row r="82" spans="10:10" x14ac:dyDescent="0.2">
      <c r="J82">
        <v>64</v>
      </c>
    </row>
    <row r="83" spans="10:10" x14ac:dyDescent="0.2">
      <c r="J83">
        <v>65</v>
      </c>
    </row>
    <row r="84" spans="10:10" x14ac:dyDescent="0.2">
      <c r="J84">
        <v>66</v>
      </c>
    </row>
    <row r="85" spans="10:10" x14ac:dyDescent="0.2">
      <c r="J85">
        <v>67</v>
      </c>
    </row>
    <row r="86" spans="10:10" x14ac:dyDescent="0.2">
      <c r="J86">
        <v>68</v>
      </c>
    </row>
    <row r="87" spans="10:10" x14ac:dyDescent="0.2">
      <c r="J87">
        <v>69</v>
      </c>
    </row>
    <row r="88" spans="10:10" x14ac:dyDescent="0.2">
      <c r="J88">
        <v>70</v>
      </c>
    </row>
    <row r="89" spans="10:10" x14ac:dyDescent="0.2">
      <c r="J89">
        <v>71</v>
      </c>
    </row>
    <row r="90" spans="10:10" x14ac:dyDescent="0.2">
      <c r="J90">
        <v>72</v>
      </c>
    </row>
    <row r="91" spans="10:10" x14ac:dyDescent="0.2">
      <c r="J91">
        <v>73</v>
      </c>
    </row>
    <row r="92" spans="10:10" x14ac:dyDescent="0.2">
      <c r="J92">
        <v>74</v>
      </c>
    </row>
    <row r="93" spans="10:10" x14ac:dyDescent="0.2">
      <c r="J93">
        <v>75</v>
      </c>
    </row>
    <row r="94" spans="10:10" x14ac:dyDescent="0.2">
      <c r="J94">
        <v>76</v>
      </c>
    </row>
    <row r="95" spans="10:10" x14ac:dyDescent="0.2">
      <c r="J95">
        <v>77</v>
      </c>
    </row>
    <row r="96" spans="10:10" x14ac:dyDescent="0.2">
      <c r="J96">
        <v>78</v>
      </c>
    </row>
    <row r="97" spans="10:10" x14ac:dyDescent="0.2">
      <c r="J97">
        <v>79</v>
      </c>
    </row>
    <row r="98" spans="10:10" x14ac:dyDescent="0.2">
      <c r="J98">
        <v>80</v>
      </c>
    </row>
    <row r="99" spans="10:10" x14ac:dyDescent="0.2">
      <c r="J99">
        <v>81</v>
      </c>
    </row>
    <row r="100" spans="10:10" x14ac:dyDescent="0.2">
      <c r="J100">
        <v>82</v>
      </c>
    </row>
    <row r="101" spans="10:10" x14ac:dyDescent="0.2">
      <c r="J101">
        <v>83</v>
      </c>
    </row>
    <row r="102" spans="10:10" x14ac:dyDescent="0.2">
      <c r="J102">
        <v>84</v>
      </c>
    </row>
    <row r="103" spans="10:10" x14ac:dyDescent="0.2">
      <c r="J103">
        <v>85</v>
      </c>
    </row>
    <row r="104" spans="10:10" x14ac:dyDescent="0.2">
      <c r="J104">
        <v>86</v>
      </c>
    </row>
    <row r="105" spans="10:10" x14ac:dyDescent="0.2">
      <c r="J105">
        <v>87</v>
      </c>
    </row>
    <row r="106" spans="10:10" x14ac:dyDescent="0.2">
      <c r="J106">
        <v>88</v>
      </c>
    </row>
    <row r="107" spans="10:10" x14ac:dyDescent="0.2">
      <c r="J107">
        <v>89</v>
      </c>
    </row>
    <row r="108" spans="10:10" x14ac:dyDescent="0.2">
      <c r="J108">
        <v>90</v>
      </c>
    </row>
    <row r="109" spans="10:10" x14ac:dyDescent="0.2">
      <c r="J109">
        <v>91</v>
      </c>
    </row>
    <row r="110" spans="10:10" x14ac:dyDescent="0.2">
      <c r="J110">
        <v>92</v>
      </c>
    </row>
    <row r="111" spans="10:10" x14ac:dyDescent="0.2">
      <c r="J111">
        <v>93</v>
      </c>
    </row>
    <row r="112" spans="10:10" x14ac:dyDescent="0.2">
      <c r="J112">
        <v>94</v>
      </c>
    </row>
    <row r="113" spans="10:10" x14ac:dyDescent="0.2">
      <c r="J113">
        <v>95</v>
      </c>
    </row>
    <row r="114" spans="10:10" x14ac:dyDescent="0.2">
      <c r="J114">
        <v>96</v>
      </c>
    </row>
    <row r="115" spans="10:10" x14ac:dyDescent="0.2">
      <c r="J115">
        <v>97</v>
      </c>
    </row>
    <row r="116" spans="10:10" x14ac:dyDescent="0.2">
      <c r="J116">
        <v>98</v>
      </c>
    </row>
    <row r="117" spans="10:10" x14ac:dyDescent="0.2">
      <c r="J117">
        <v>99</v>
      </c>
    </row>
    <row r="118" spans="10:10" x14ac:dyDescent="0.2">
      <c r="J118">
        <v>100</v>
      </c>
    </row>
    <row r="119" spans="10:10" x14ac:dyDescent="0.2">
      <c r="J119">
        <v>101</v>
      </c>
    </row>
    <row r="120" spans="10:10" x14ac:dyDescent="0.2">
      <c r="J120">
        <v>102</v>
      </c>
    </row>
    <row r="121" spans="10:10" x14ac:dyDescent="0.2">
      <c r="J121">
        <v>103</v>
      </c>
    </row>
    <row r="122" spans="10:10" x14ac:dyDescent="0.2">
      <c r="J122">
        <v>104</v>
      </c>
    </row>
    <row r="123" spans="10:10" x14ac:dyDescent="0.2">
      <c r="J123">
        <v>105</v>
      </c>
    </row>
    <row r="124" spans="10:10" x14ac:dyDescent="0.2">
      <c r="J124">
        <v>106</v>
      </c>
    </row>
    <row r="125" spans="10:10" x14ac:dyDescent="0.2">
      <c r="J125">
        <v>107</v>
      </c>
    </row>
    <row r="126" spans="10:10" x14ac:dyDescent="0.2">
      <c r="J126">
        <v>108</v>
      </c>
    </row>
    <row r="127" spans="10:10" x14ac:dyDescent="0.2">
      <c r="J127">
        <v>109</v>
      </c>
    </row>
    <row r="128" spans="10:10" x14ac:dyDescent="0.2">
      <c r="J128">
        <v>110</v>
      </c>
    </row>
    <row r="129" spans="10:10" x14ac:dyDescent="0.2">
      <c r="J129">
        <v>111</v>
      </c>
    </row>
    <row r="130" spans="10:10" x14ac:dyDescent="0.2">
      <c r="J130">
        <v>112</v>
      </c>
    </row>
    <row r="131" spans="10:10" x14ac:dyDescent="0.2">
      <c r="J131">
        <v>113</v>
      </c>
    </row>
    <row r="132" spans="10:10" x14ac:dyDescent="0.2">
      <c r="J132">
        <v>114</v>
      </c>
    </row>
    <row r="133" spans="10:10" x14ac:dyDescent="0.2">
      <c r="J133">
        <v>115</v>
      </c>
    </row>
    <row r="134" spans="10:10" x14ac:dyDescent="0.2">
      <c r="J134">
        <v>116</v>
      </c>
    </row>
    <row r="135" spans="10:10" x14ac:dyDescent="0.2">
      <c r="J135">
        <v>117</v>
      </c>
    </row>
    <row r="136" spans="10:10" x14ac:dyDescent="0.2">
      <c r="J136">
        <v>118</v>
      </c>
    </row>
    <row r="137" spans="10:10" x14ac:dyDescent="0.2">
      <c r="J137">
        <v>119</v>
      </c>
    </row>
    <row r="138" spans="10:10" x14ac:dyDescent="0.2">
      <c r="J138">
        <v>120</v>
      </c>
    </row>
    <row r="139" spans="10:10" x14ac:dyDescent="0.2">
      <c r="J139">
        <v>121</v>
      </c>
    </row>
    <row r="140" spans="10:10" x14ac:dyDescent="0.2">
      <c r="J140">
        <v>122</v>
      </c>
    </row>
    <row r="141" spans="10:10" x14ac:dyDescent="0.2">
      <c r="J141">
        <v>123</v>
      </c>
    </row>
    <row r="142" spans="10:10" x14ac:dyDescent="0.2">
      <c r="J142">
        <v>124</v>
      </c>
    </row>
    <row r="143" spans="10:10" x14ac:dyDescent="0.2">
      <c r="J143">
        <v>125</v>
      </c>
    </row>
    <row r="144" spans="10:10" x14ac:dyDescent="0.2">
      <c r="J144">
        <v>126</v>
      </c>
    </row>
    <row r="145" spans="10:10" x14ac:dyDescent="0.2">
      <c r="J145">
        <v>127</v>
      </c>
    </row>
    <row r="146" spans="10:10" x14ac:dyDescent="0.2">
      <c r="J146">
        <v>128</v>
      </c>
    </row>
    <row r="147" spans="10:10" x14ac:dyDescent="0.2">
      <c r="J147">
        <v>129</v>
      </c>
    </row>
    <row r="148" spans="10:10" x14ac:dyDescent="0.2">
      <c r="J148">
        <v>130</v>
      </c>
    </row>
    <row r="149" spans="10:10" x14ac:dyDescent="0.2">
      <c r="J149">
        <v>131</v>
      </c>
    </row>
    <row r="150" spans="10:10" x14ac:dyDescent="0.2">
      <c r="J150">
        <v>132</v>
      </c>
    </row>
    <row r="151" spans="10:10" x14ac:dyDescent="0.2">
      <c r="J151">
        <v>133</v>
      </c>
    </row>
    <row r="152" spans="10:10" x14ac:dyDescent="0.2">
      <c r="J152">
        <v>134</v>
      </c>
    </row>
    <row r="153" spans="10:10" x14ac:dyDescent="0.2">
      <c r="J153">
        <v>135</v>
      </c>
    </row>
    <row r="154" spans="10:10" x14ac:dyDescent="0.2">
      <c r="J154">
        <v>136</v>
      </c>
    </row>
    <row r="155" spans="10:10" x14ac:dyDescent="0.2">
      <c r="J155">
        <v>137</v>
      </c>
    </row>
    <row r="156" spans="10:10" x14ac:dyDescent="0.2">
      <c r="J156">
        <v>138</v>
      </c>
    </row>
    <row r="157" spans="10:10" x14ac:dyDescent="0.2">
      <c r="J157">
        <v>139</v>
      </c>
    </row>
    <row r="158" spans="10:10" x14ac:dyDescent="0.2">
      <c r="J158">
        <v>140</v>
      </c>
    </row>
    <row r="159" spans="10:10" x14ac:dyDescent="0.2">
      <c r="J159">
        <v>141</v>
      </c>
    </row>
    <row r="160" spans="10:10" x14ac:dyDescent="0.2">
      <c r="J160">
        <v>142</v>
      </c>
    </row>
    <row r="161" spans="10:10" x14ac:dyDescent="0.2">
      <c r="J161">
        <v>143</v>
      </c>
    </row>
    <row r="162" spans="10:10" x14ac:dyDescent="0.2">
      <c r="J162">
        <v>144</v>
      </c>
    </row>
    <row r="163" spans="10:10" x14ac:dyDescent="0.2">
      <c r="J163">
        <v>145</v>
      </c>
    </row>
    <row r="164" spans="10:10" x14ac:dyDescent="0.2">
      <c r="J164">
        <v>146</v>
      </c>
    </row>
    <row r="165" spans="10:10" x14ac:dyDescent="0.2">
      <c r="J165">
        <v>147</v>
      </c>
    </row>
    <row r="166" spans="10:10" x14ac:dyDescent="0.2">
      <c r="J166">
        <v>148</v>
      </c>
    </row>
    <row r="167" spans="10:10" x14ac:dyDescent="0.2">
      <c r="J167">
        <v>149</v>
      </c>
    </row>
    <row r="168" spans="10:10" x14ac:dyDescent="0.2">
      <c r="J168">
        <v>150</v>
      </c>
    </row>
    <row r="169" spans="10:10" x14ac:dyDescent="0.2">
      <c r="J169">
        <v>151</v>
      </c>
    </row>
    <row r="170" spans="10:10" x14ac:dyDescent="0.2">
      <c r="J170">
        <v>152</v>
      </c>
    </row>
    <row r="171" spans="10:10" x14ac:dyDescent="0.2">
      <c r="J171">
        <v>153</v>
      </c>
    </row>
    <row r="172" spans="10:10" x14ac:dyDescent="0.2">
      <c r="J172">
        <v>154</v>
      </c>
    </row>
    <row r="173" spans="10:10" x14ac:dyDescent="0.2">
      <c r="J173">
        <v>155</v>
      </c>
    </row>
    <row r="174" spans="10:10" x14ac:dyDescent="0.2">
      <c r="J174">
        <v>156</v>
      </c>
    </row>
    <row r="175" spans="10:10" x14ac:dyDescent="0.2">
      <c r="J175">
        <v>157</v>
      </c>
    </row>
    <row r="176" spans="10:10" x14ac:dyDescent="0.2">
      <c r="J176">
        <v>158</v>
      </c>
    </row>
    <row r="177" spans="10:10" x14ac:dyDescent="0.2">
      <c r="J177">
        <v>159</v>
      </c>
    </row>
    <row r="178" spans="10:10" x14ac:dyDescent="0.2">
      <c r="J178">
        <v>160</v>
      </c>
    </row>
    <row r="179" spans="10:10" x14ac:dyDescent="0.2">
      <c r="J179">
        <v>161</v>
      </c>
    </row>
    <row r="180" spans="10:10" x14ac:dyDescent="0.2">
      <c r="J180">
        <v>162</v>
      </c>
    </row>
    <row r="181" spans="10:10" x14ac:dyDescent="0.2">
      <c r="J181">
        <v>163</v>
      </c>
    </row>
    <row r="182" spans="10:10" x14ac:dyDescent="0.2">
      <c r="J182">
        <v>164</v>
      </c>
    </row>
    <row r="183" spans="10:10" x14ac:dyDescent="0.2">
      <c r="J183">
        <v>165</v>
      </c>
    </row>
    <row r="184" spans="10:10" x14ac:dyDescent="0.2">
      <c r="J184">
        <v>166</v>
      </c>
    </row>
    <row r="185" spans="10:10" x14ac:dyDescent="0.2">
      <c r="J185">
        <v>167</v>
      </c>
    </row>
    <row r="186" spans="10:10" x14ac:dyDescent="0.2">
      <c r="J186">
        <v>168</v>
      </c>
    </row>
    <row r="187" spans="10:10" x14ac:dyDescent="0.2">
      <c r="J187">
        <v>169</v>
      </c>
    </row>
    <row r="188" spans="10:10" x14ac:dyDescent="0.2">
      <c r="J188">
        <v>170</v>
      </c>
    </row>
    <row r="189" spans="10:10" x14ac:dyDescent="0.2">
      <c r="J189">
        <v>171</v>
      </c>
    </row>
    <row r="190" spans="10:10" x14ac:dyDescent="0.2">
      <c r="J190">
        <v>172</v>
      </c>
    </row>
    <row r="191" spans="10:10" x14ac:dyDescent="0.2">
      <c r="J191">
        <v>173</v>
      </c>
    </row>
    <row r="192" spans="10:10" x14ac:dyDescent="0.2">
      <c r="J192">
        <v>174</v>
      </c>
    </row>
    <row r="193" spans="10:10" x14ac:dyDescent="0.2">
      <c r="J193">
        <v>175</v>
      </c>
    </row>
    <row r="194" spans="10:10" x14ac:dyDescent="0.2">
      <c r="J194">
        <v>176</v>
      </c>
    </row>
    <row r="195" spans="10:10" x14ac:dyDescent="0.2">
      <c r="J195">
        <v>177</v>
      </c>
    </row>
    <row r="196" spans="10:10" x14ac:dyDescent="0.2">
      <c r="J196">
        <v>178</v>
      </c>
    </row>
    <row r="197" spans="10:10" x14ac:dyDescent="0.2">
      <c r="J197">
        <v>179</v>
      </c>
    </row>
    <row r="198" spans="10:10" x14ac:dyDescent="0.2">
      <c r="J198">
        <v>180</v>
      </c>
    </row>
    <row r="199" spans="10:10" x14ac:dyDescent="0.2">
      <c r="J199">
        <v>181</v>
      </c>
    </row>
    <row r="200" spans="10:10" x14ac:dyDescent="0.2">
      <c r="J200">
        <v>182</v>
      </c>
    </row>
    <row r="201" spans="10:10" x14ac:dyDescent="0.2">
      <c r="J201">
        <v>183</v>
      </c>
    </row>
    <row r="202" spans="10:10" x14ac:dyDescent="0.2">
      <c r="J202">
        <v>184</v>
      </c>
    </row>
    <row r="203" spans="10:10" x14ac:dyDescent="0.2">
      <c r="J203">
        <v>185</v>
      </c>
    </row>
    <row r="204" spans="10:10" x14ac:dyDescent="0.2">
      <c r="J204">
        <v>186</v>
      </c>
    </row>
    <row r="205" spans="10:10" x14ac:dyDescent="0.2">
      <c r="J205">
        <v>187</v>
      </c>
    </row>
    <row r="206" spans="10:10" x14ac:dyDescent="0.2">
      <c r="J206">
        <v>188</v>
      </c>
    </row>
    <row r="207" spans="10:10" x14ac:dyDescent="0.2">
      <c r="J207">
        <v>189</v>
      </c>
    </row>
    <row r="208" spans="10:10" x14ac:dyDescent="0.2">
      <c r="J208">
        <v>190</v>
      </c>
    </row>
    <row r="209" spans="10:10" x14ac:dyDescent="0.2">
      <c r="J209">
        <v>191</v>
      </c>
    </row>
    <row r="210" spans="10:10" x14ac:dyDescent="0.2">
      <c r="J210">
        <v>192</v>
      </c>
    </row>
    <row r="211" spans="10:10" x14ac:dyDescent="0.2">
      <c r="J211">
        <v>193</v>
      </c>
    </row>
    <row r="212" spans="10:10" x14ac:dyDescent="0.2">
      <c r="J212">
        <v>194</v>
      </c>
    </row>
    <row r="213" spans="10:10" x14ac:dyDescent="0.2">
      <c r="J213">
        <v>195</v>
      </c>
    </row>
    <row r="214" spans="10:10" x14ac:dyDescent="0.2">
      <c r="J214">
        <v>196</v>
      </c>
    </row>
    <row r="215" spans="10:10" x14ac:dyDescent="0.2">
      <c r="J215">
        <v>197</v>
      </c>
    </row>
    <row r="216" spans="10:10" x14ac:dyDescent="0.2">
      <c r="J216">
        <v>198</v>
      </c>
    </row>
    <row r="217" spans="10:10" x14ac:dyDescent="0.2">
      <c r="J217">
        <v>199</v>
      </c>
    </row>
    <row r="218" spans="10:10" x14ac:dyDescent="0.2">
      <c r="J218">
        <v>200</v>
      </c>
    </row>
    <row r="219" spans="10:10" x14ac:dyDescent="0.2">
      <c r="J219">
        <v>201</v>
      </c>
    </row>
    <row r="220" spans="10:10" x14ac:dyDescent="0.2">
      <c r="J220">
        <v>202</v>
      </c>
    </row>
    <row r="221" spans="10:10" x14ac:dyDescent="0.2">
      <c r="J221">
        <v>203</v>
      </c>
    </row>
    <row r="222" spans="10:10" x14ac:dyDescent="0.2">
      <c r="J222">
        <v>204</v>
      </c>
    </row>
    <row r="223" spans="10:10" x14ac:dyDescent="0.2">
      <c r="J223">
        <v>205</v>
      </c>
    </row>
    <row r="224" spans="10:10" x14ac:dyDescent="0.2">
      <c r="J224">
        <v>206</v>
      </c>
    </row>
    <row r="225" spans="10:10" x14ac:dyDescent="0.2">
      <c r="J225">
        <v>207</v>
      </c>
    </row>
    <row r="226" spans="10:10" x14ac:dyDescent="0.2">
      <c r="J226">
        <v>208</v>
      </c>
    </row>
    <row r="227" spans="10:10" x14ac:dyDescent="0.2">
      <c r="J227">
        <v>209</v>
      </c>
    </row>
    <row r="228" spans="10:10" x14ac:dyDescent="0.2">
      <c r="J228">
        <v>210</v>
      </c>
    </row>
    <row r="229" spans="10:10" x14ac:dyDescent="0.2">
      <c r="J229">
        <v>211</v>
      </c>
    </row>
    <row r="230" spans="10:10" x14ac:dyDescent="0.2">
      <c r="J230">
        <v>212</v>
      </c>
    </row>
    <row r="231" spans="10:10" x14ac:dyDescent="0.2">
      <c r="J231">
        <v>213</v>
      </c>
    </row>
    <row r="232" spans="10:10" x14ac:dyDescent="0.2">
      <c r="J232">
        <v>214</v>
      </c>
    </row>
    <row r="233" spans="10:10" x14ac:dyDescent="0.2">
      <c r="J233">
        <v>215</v>
      </c>
    </row>
    <row r="234" spans="10:10" x14ac:dyDescent="0.2">
      <c r="J234">
        <v>216</v>
      </c>
    </row>
    <row r="235" spans="10:10" x14ac:dyDescent="0.2">
      <c r="J235">
        <v>217</v>
      </c>
    </row>
    <row r="236" spans="10:10" x14ac:dyDescent="0.2">
      <c r="J236">
        <v>218</v>
      </c>
    </row>
    <row r="237" spans="10:10" x14ac:dyDescent="0.2">
      <c r="J237">
        <v>219</v>
      </c>
    </row>
    <row r="238" spans="10:10" x14ac:dyDescent="0.2">
      <c r="J238">
        <v>220</v>
      </c>
    </row>
    <row r="239" spans="10:10" x14ac:dyDescent="0.2">
      <c r="J239">
        <v>221</v>
      </c>
    </row>
    <row r="240" spans="10:10" x14ac:dyDescent="0.2">
      <c r="J240">
        <v>222</v>
      </c>
    </row>
    <row r="241" spans="10:10" x14ac:dyDescent="0.2">
      <c r="J241">
        <v>223</v>
      </c>
    </row>
    <row r="242" spans="10:10" x14ac:dyDescent="0.2">
      <c r="J242">
        <v>224</v>
      </c>
    </row>
    <row r="243" spans="10:10" x14ac:dyDescent="0.2">
      <c r="J243">
        <v>225</v>
      </c>
    </row>
    <row r="244" spans="10:10" x14ac:dyDescent="0.2">
      <c r="J244">
        <v>226</v>
      </c>
    </row>
    <row r="245" spans="10:10" x14ac:dyDescent="0.2">
      <c r="J245">
        <v>227</v>
      </c>
    </row>
    <row r="246" spans="10:10" x14ac:dyDescent="0.2">
      <c r="J246">
        <v>228</v>
      </c>
    </row>
    <row r="247" spans="10:10" x14ac:dyDescent="0.2">
      <c r="J247">
        <v>229</v>
      </c>
    </row>
    <row r="248" spans="10:10" x14ac:dyDescent="0.2">
      <c r="J248">
        <v>230</v>
      </c>
    </row>
    <row r="249" spans="10:10" x14ac:dyDescent="0.2">
      <c r="J249">
        <v>231</v>
      </c>
    </row>
    <row r="250" spans="10:10" x14ac:dyDescent="0.2">
      <c r="J250">
        <v>232</v>
      </c>
    </row>
    <row r="251" spans="10:10" x14ac:dyDescent="0.2">
      <c r="J251">
        <v>233</v>
      </c>
    </row>
    <row r="252" spans="10:10" x14ac:dyDescent="0.2">
      <c r="J252">
        <v>234</v>
      </c>
    </row>
    <row r="253" spans="10:10" x14ac:dyDescent="0.2">
      <c r="J253">
        <v>235</v>
      </c>
    </row>
    <row r="254" spans="10:10" x14ac:dyDescent="0.2">
      <c r="J254">
        <v>236</v>
      </c>
    </row>
    <row r="255" spans="10:10" x14ac:dyDescent="0.2">
      <c r="J255">
        <v>237</v>
      </c>
    </row>
    <row r="256" spans="10:10" x14ac:dyDescent="0.2">
      <c r="J256">
        <v>238</v>
      </c>
    </row>
    <row r="257" spans="7:10" x14ac:dyDescent="0.2">
      <c r="G257">
        <v>1.8</v>
      </c>
      <c r="J257">
        <v>239</v>
      </c>
    </row>
    <row r="258" spans="7:10" x14ac:dyDescent="0.2">
      <c r="G258">
        <v>3.8</v>
      </c>
      <c r="J258">
        <v>240</v>
      </c>
    </row>
    <row r="259" spans="7:10" x14ac:dyDescent="0.2">
      <c r="G259">
        <v>1.3</v>
      </c>
      <c r="J259">
        <v>241</v>
      </c>
    </row>
    <row r="260" spans="7:10" x14ac:dyDescent="0.2">
      <c r="G260">
        <v>2.8</v>
      </c>
      <c r="J260">
        <v>242</v>
      </c>
    </row>
    <row r="261" spans="7:10" x14ac:dyDescent="0.2">
      <c r="G261">
        <v>1.08</v>
      </c>
      <c r="J261">
        <v>243</v>
      </c>
    </row>
    <row r="262" spans="7:10" x14ac:dyDescent="0.2">
      <c r="G262">
        <v>2.6</v>
      </c>
      <c r="J262">
        <v>244</v>
      </c>
    </row>
    <row r="263" spans="7:10" x14ac:dyDescent="0.2">
      <c r="G263">
        <v>0.68</v>
      </c>
      <c r="J263">
        <v>245</v>
      </c>
    </row>
    <row r="264" spans="7:10" x14ac:dyDescent="0.2">
      <c r="G264">
        <v>14.4</v>
      </c>
      <c r="J264">
        <v>246</v>
      </c>
    </row>
    <row r="265" spans="7:10" x14ac:dyDescent="0.2">
      <c r="J265">
        <v>247</v>
      </c>
    </row>
    <row r="266" spans="7:10" x14ac:dyDescent="0.2">
      <c r="J266">
        <v>248</v>
      </c>
    </row>
    <row r="267" spans="7:10" x14ac:dyDescent="0.2">
      <c r="J267">
        <v>249</v>
      </c>
    </row>
    <row r="268" spans="7:10" x14ac:dyDescent="0.2">
      <c r="J268">
        <v>250</v>
      </c>
    </row>
    <row r="269" spans="7:10" x14ac:dyDescent="0.2">
      <c r="J269">
        <v>251</v>
      </c>
    </row>
    <row r="270" spans="7:10" x14ac:dyDescent="0.2">
      <c r="J270">
        <v>252</v>
      </c>
    </row>
    <row r="271" spans="7:10" x14ac:dyDescent="0.2">
      <c r="J271">
        <v>253</v>
      </c>
    </row>
    <row r="272" spans="7:10" x14ac:dyDescent="0.2">
      <c r="J272">
        <v>254</v>
      </c>
    </row>
  </sheetData>
  <mergeCells count="5">
    <mergeCell ref="A2:B2"/>
    <mergeCell ref="A3:A6"/>
    <mergeCell ref="A7:A10"/>
    <mergeCell ref="I1:I2"/>
    <mergeCell ref="J1:J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6"/>
  <sheetViews>
    <sheetView zoomScale="70" zoomScaleNormal="70" zoomScaleSheetLayoutView="100" workbookViewId="0">
      <pane ySplit="3" topLeftCell="A113" activePane="bottomLeft" state="frozen"/>
      <selection activeCell="J337" sqref="J337"/>
      <selection pane="bottomLeft" activeCell="C114" sqref="C114:I119"/>
    </sheetView>
  </sheetViews>
  <sheetFormatPr defaultColWidth="26.5" defaultRowHeight="12.75" x14ac:dyDescent="0.2"/>
  <cols>
    <col min="1" max="1" width="4.25" style="437" customWidth="1"/>
    <col min="2" max="2" width="29.5" style="526" customWidth="1"/>
    <col min="3" max="3" width="8.125" style="526" customWidth="1"/>
    <col min="4" max="4" width="7.75" style="527" hidden="1" customWidth="1"/>
    <col min="5" max="5" width="9" style="528" customWidth="1"/>
    <col min="6" max="6" width="6" style="529" customWidth="1"/>
    <col min="7" max="7" width="12.125" style="529" customWidth="1"/>
    <col min="8" max="8" width="23.75" style="530" hidden="1" customWidth="1"/>
    <col min="9" max="9" width="31.875" style="448" customWidth="1"/>
    <col min="10" max="10" width="17.25" style="453" customWidth="1"/>
    <col min="11" max="12" width="22.875" style="453" customWidth="1"/>
    <col min="13" max="13" width="25.5" style="668" bestFit="1" customWidth="1"/>
    <col min="14" max="14" width="16.125" style="437" customWidth="1"/>
    <col min="15" max="16384" width="26.5" style="437"/>
  </cols>
  <sheetData>
    <row r="1" spans="1:15" x14ac:dyDescent="0.2">
      <c r="A1" s="1394" t="s">
        <v>1657</v>
      </c>
      <c r="B1" s="1394"/>
      <c r="C1" s="1394"/>
      <c r="D1" s="1394"/>
      <c r="E1" s="1394"/>
      <c r="F1" s="1394"/>
      <c r="G1" s="1394"/>
      <c r="H1" s="1394"/>
      <c r="I1" s="1394"/>
      <c r="J1" s="1394"/>
      <c r="K1" s="667"/>
      <c r="L1" s="667"/>
    </row>
    <row r="2" spans="1:15" x14ac:dyDescent="0.2">
      <c r="A2" s="1405" t="s">
        <v>1876</v>
      </c>
      <c r="B2" s="1405"/>
      <c r="C2" s="1405"/>
      <c r="D2" s="1405"/>
      <c r="E2" s="1405"/>
      <c r="F2" s="1405"/>
      <c r="G2" s="1405"/>
      <c r="H2" s="1405"/>
      <c r="I2" s="1405"/>
      <c r="J2" s="1405"/>
      <c r="K2" s="667"/>
      <c r="L2" s="667"/>
    </row>
    <row r="3" spans="1:15" ht="51" x14ac:dyDescent="0.2">
      <c r="A3" s="357" t="s">
        <v>2</v>
      </c>
      <c r="B3" s="357" t="s">
        <v>3</v>
      </c>
      <c r="C3" s="358" t="s">
        <v>1406</v>
      </c>
      <c r="D3" s="357" t="s">
        <v>1325</v>
      </c>
      <c r="E3" s="357" t="s">
        <v>5</v>
      </c>
      <c r="F3" s="357" t="s">
        <v>6</v>
      </c>
      <c r="G3" s="357" t="s">
        <v>7</v>
      </c>
      <c r="H3" s="357" t="s">
        <v>8</v>
      </c>
      <c r="I3" s="357" t="s">
        <v>9</v>
      </c>
      <c r="J3" s="357" t="s">
        <v>10</v>
      </c>
      <c r="K3" s="357" t="s">
        <v>1436</v>
      </c>
      <c r="L3" s="730"/>
      <c r="M3" s="358"/>
    </row>
    <row r="4" spans="1:15" x14ac:dyDescent="0.2">
      <c r="A4" s="359" t="s">
        <v>17</v>
      </c>
      <c r="B4" s="359" t="s">
        <v>18</v>
      </c>
      <c r="C4" s="359"/>
      <c r="D4" s="438" t="s">
        <v>19</v>
      </c>
      <c r="E4" s="360" t="s">
        <v>20</v>
      </c>
      <c r="F4" s="359" t="s">
        <v>21</v>
      </c>
      <c r="G4" s="359" t="s">
        <v>22</v>
      </c>
      <c r="H4" s="359" t="s">
        <v>23</v>
      </c>
      <c r="I4" s="359" t="s">
        <v>24</v>
      </c>
      <c r="J4" s="359"/>
      <c r="K4" s="359"/>
      <c r="L4" s="547"/>
    </row>
    <row r="5" spans="1:15" s="440" customFormat="1" ht="85.5" x14ac:dyDescent="0.2">
      <c r="A5" s="727" t="s">
        <v>1131</v>
      </c>
      <c r="B5" s="727" t="s">
        <v>1653</v>
      </c>
      <c r="C5" s="362">
        <f>SUM(C6,C8,C11)</f>
        <v>1157.2900000000002</v>
      </c>
      <c r="D5" s="438"/>
      <c r="E5" s="363"/>
      <c r="F5" s="361"/>
      <c r="G5" s="361"/>
      <c r="H5" s="359"/>
      <c r="I5" s="361"/>
      <c r="J5" s="361"/>
      <c r="K5" s="361"/>
      <c r="L5" s="548"/>
      <c r="M5" s="439"/>
    </row>
    <row r="6" spans="1:15" ht="40.5" x14ac:dyDescent="0.2">
      <c r="A6" s="359" t="s">
        <v>1346</v>
      </c>
      <c r="B6" s="364" t="s">
        <v>35</v>
      </c>
      <c r="C6" s="362">
        <v>188</v>
      </c>
      <c r="D6" s="438"/>
      <c r="E6" s="360"/>
      <c r="F6" s="359"/>
      <c r="G6" s="359"/>
      <c r="H6" s="359"/>
      <c r="I6" s="359"/>
      <c r="J6" s="359"/>
      <c r="K6" s="359"/>
      <c r="L6" s="547"/>
      <c r="M6" s="668">
        <f>3.4*70%-0.5</f>
        <v>1.88</v>
      </c>
    </row>
    <row r="7" spans="1:15" ht="76.5" x14ac:dyDescent="0.2">
      <c r="A7" s="391">
        <v>1</v>
      </c>
      <c r="B7" s="372" t="s">
        <v>1350</v>
      </c>
      <c r="C7" s="373">
        <v>188</v>
      </c>
      <c r="D7" s="441">
        <v>158</v>
      </c>
      <c r="E7" s="395" t="s">
        <v>1443</v>
      </c>
      <c r="F7" s="395" t="s">
        <v>57</v>
      </c>
      <c r="G7" s="395" t="s">
        <v>437</v>
      </c>
      <c r="H7" s="442"/>
      <c r="I7" s="377" t="s">
        <v>1900</v>
      </c>
      <c r="J7" s="397" t="s">
        <v>1349</v>
      </c>
      <c r="K7" s="397" t="s">
        <v>897</v>
      </c>
      <c r="L7" s="549">
        <f>VLOOKUP(B7,'[1]DM TH2025'!$B$12:$C$111,2,1)</f>
        <v>0.35</v>
      </c>
      <c r="N7" s="437">
        <v>188</v>
      </c>
      <c r="O7" s="437" t="b">
        <v>1</v>
      </c>
    </row>
    <row r="8" spans="1:15" ht="40.5" x14ac:dyDescent="0.2">
      <c r="A8" s="359" t="s">
        <v>1348</v>
      </c>
      <c r="B8" s="364" t="s">
        <v>37</v>
      </c>
      <c r="C8" s="362">
        <v>282.5</v>
      </c>
      <c r="D8" s="438"/>
      <c r="E8" s="360"/>
      <c r="F8" s="359"/>
      <c r="G8" s="359"/>
      <c r="H8" s="359"/>
      <c r="I8" s="359"/>
      <c r="J8" s="359"/>
      <c r="K8" s="359"/>
      <c r="L8" s="549" t="e">
        <f>VLOOKUP(B8,'[1]DM TH2025'!$B$12:$C$111,2,1)</f>
        <v>#N/A</v>
      </c>
      <c r="O8" s="437" t="b">
        <v>0</v>
      </c>
    </row>
    <row r="9" spans="1:15" ht="108" x14ac:dyDescent="0.2">
      <c r="A9" s="391">
        <v>1</v>
      </c>
      <c r="B9" s="443" t="s">
        <v>313</v>
      </c>
      <c r="C9" s="444">
        <v>150</v>
      </c>
      <c r="D9" s="445">
        <v>150</v>
      </c>
      <c r="E9" s="374" t="s">
        <v>314</v>
      </c>
      <c r="F9" s="375" t="s">
        <v>315</v>
      </c>
      <c r="G9" s="446" t="s">
        <v>109</v>
      </c>
      <c r="H9" s="376" t="s">
        <v>156</v>
      </c>
      <c r="I9" s="447" t="s">
        <v>1401</v>
      </c>
      <c r="J9" s="397" t="s">
        <v>1400</v>
      </c>
      <c r="K9" s="397" t="s">
        <v>897</v>
      </c>
      <c r="L9" s="549">
        <f>VLOOKUP(B9,'[1]DM TH2025'!$B$12:$C$111,2,1)</f>
        <v>0.78</v>
      </c>
      <c r="N9" s="437">
        <v>480</v>
      </c>
      <c r="O9" s="437" t="b">
        <v>0</v>
      </c>
    </row>
    <row r="10" spans="1:15" s="448" customFormat="1" ht="96" x14ac:dyDescent="0.2">
      <c r="A10" s="391">
        <v>2</v>
      </c>
      <c r="B10" s="443" t="s">
        <v>319</v>
      </c>
      <c r="C10" s="444">
        <v>132.5</v>
      </c>
      <c r="D10" s="445">
        <v>130</v>
      </c>
      <c r="E10" s="374" t="s">
        <v>314</v>
      </c>
      <c r="F10" s="375" t="s">
        <v>315</v>
      </c>
      <c r="G10" s="446" t="s">
        <v>320</v>
      </c>
      <c r="H10" s="376" t="s">
        <v>321</v>
      </c>
      <c r="I10" s="447" t="s">
        <v>1402</v>
      </c>
      <c r="J10" s="397" t="s">
        <v>1403</v>
      </c>
      <c r="K10" s="397" t="s">
        <v>897</v>
      </c>
      <c r="L10" s="549">
        <f>VLOOKUP(B10,'[1]DM TH2025'!$B$12:$C$111,2,1)</f>
        <v>0.78</v>
      </c>
      <c r="M10" s="668"/>
      <c r="N10" s="437">
        <v>130</v>
      </c>
      <c r="O10" s="437" t="b">
        <v>0</v>
      </c>
    </row>
    <row r="11" spans="1:15" ht="40.5" x14ac:dyDescent="0.2">
      <c r="A11" s="357" t="s">
        <v>1347</v>
      </c>
      <c r="B11" s="364" t="s">
        <v>39</v>
      </c>
      <c r="C11" s="362">
        <f>SUM(C12:C106)</f>
        <v>686.79000000000019</v>
      </c>
      <c r="D11" s="362">
        <v>648.92999999999995</v>
      </c>
      <c r="E11" s="365"/>
      <c r="F11" s="366"/>
      <c r="G11" s="367"/>
      <c r="H11" s="449"/>
      <c r="I11" s="368"/>
      <c r="J11" s="368"/>
      <c r="K11" s="368"/>
      <c r="L11" s="549" t="e">
        <f>VLOOKUP(B11,'[1]DM TH2025'!$B$12:$C$111,2,1)</f>
        <v>#N/A</v>
      </c>
      <c r="M11" s="450"/>
    </row>
    <row r="12" spans="1:15" ht="25.5" x14ac:dyDescent="0.2">
      <c r="A12" s="391">
        <v>1</v>
      </c>
      <c r="B12" s="392" t="s">
        <v>45</v>
      </c>
      <c r="C12" s="451">
        <v>19.77</v>
      </c>
      <c r="D12" s="393">
        <v>19.77</v>
      </c>
      <c r="E12" s="366" t="s">
        <v>46</v>
      </c>
      <c r="F12" s="366" t="s">
        <v>47</v>
      </c>
      <c r="G12" s="368" t="s">
        <v>48</v>
      </c>
      <c r="H12" s="397" t="s">
        <v>49</v>
      </c>
      <c r="I12" s="452" t="s">
        <v>1334</v>
      </c>
      <c r="J12" s="397" t="s">
        <v>51</v>
      </c>
      <c r="K12" s="397" t="s">
        <v>897</v>
      </c>
      <c r="L12" s="549">
        <v>19.77</v>
      </c>
      <c r="M12" s="450">
        <f>C12-L12</f>
        <v>0</v>
      </c>
      <c r="N12" s="437">
        <v>19.77</v>
      </c>
      <c r="O12" s="437" t="b">
        <v>1</v>
      </c>
    </row>
    <row r="13" spans="1:15" ht="25.5" x14ac:dyDescent="0.2">
      <c r="A13" s="391">
        <v>2</v>
      </c>
      <c r="B13" s="443" t="s">
        <v>307</v>
      </c>
      <c r="C13" s="444">
        <v>31.42</v>
      </c>
      <c r="D13" s="445">
        <v>31.42</v>
      </c>
      <c r="E13" s="472" t="s">
        <v>308</v>
      </c>
      <c r="F13" s="472" t="s">
        <v>47</v>
      </c>
      <c r="G13" s="376" t="s">
        <v>309</v>
      </c>
      <c r="H13" s="376"/>
      <c r="I13" s="447" t="s">
        <v>1334</v>
      </c>
      <c r="J13" s="397" t="s">
        <v>67</v>
      </c>
      <c r="K13" s="397" t="s">
        <v>51</v>
      </c>
      <c r="L13" s="549">
        <v>31.42</v>
      </c>
      <c r="M13" s="450">
        <f t="shared" ref="M13:M76" si="0">C13-L13</f>
        <v>0</v>
      </c>
      <c r="N13" s="437">
        <v>31.42</v>
      </c>
      <c r="O13" s="437" t="b">
        <v>1</v>
      </c>
    </row>
    <row r="14" spans="1:15" s="448" customFormat="1" ht="25.5" x14ac:dyDescent="0.2">
      <c r="A14" s="391">
        <v>3</v>
      </c>
      <c r="B14" s="392" t="s">
        <v>95</v>
      </c>
      <c r="C14" s="451">
        <v>0.27</v>
      </c>
      <c r="D14" s="393">
        <v>0.27</v>
      </c>
      <c r="E14" s="366" t="s">
        <v>1444</v>
      </c>
      <c r="F14" s="366" t="s">
        <v>97</v>
      </c>
      <c r="G14" s="368" t="s">
        <v>98</v>
      </c>
      <c r="H14" s="368" t="s">
        <v>99</v>
      </c>
      <c r="I14" s="452" t="s">
        <v>1334</v>
      </c>
      <c r="J14" s="397" t="s">
        <v>51</v>
      </c>
      <c r="K14" s="397" t="s">
        <v>1899</v>
      </c>
      <c r="L14" s="549">
        <v>0.27</v>
      </c>
      <c r="M14" s="450">
        <f t="shared" si="0"/>
        <v>0</v>
      </c>
      <c r="N14" s="448">
        <v>0.27</v>
      </c>
      <c r="O14" s="437" t="b">
        <v>1</v>
      </c>
    </row>
    <row r="15" spans="1:15" s="448" customFormat="1" ht="25.5" x14ac:dyDescent="0.2">
      <c r="A15" s="391">
        <v>4</v>
      </c>
      <c r="B15" s="460" t="s">
        <v>103</v>
      </c>
      <c r="C15" s="461">
        <v>0.35</v>
      </c>
      <c r="D15" s="462">
        <v>0.35</v>
      </c>
      <c r="E15" s="463" t="s">
        <v>1445</v>
      </c>
      <c r="F15" s="464" t="s">
        <v>97</v>
      </c>
      <c r="G15" s="368" t="s">
        <v>105</v>
      </c>
      <c r="H15" s="368"/>
      <c r="I15" s="452" t="s">
        <v>1334</v>
      </c>
      <c r="J15" s="397" t="s">
        <v>51</v>
      </c>
      <c r="K15" s="397" t="s">
        <v>51</v>
      </c>
      <c r="L15" s="549">
        <v>0.35</v>
      </c>
      <c r="M15" s="450">
        <f t="shared" si="0"/>
        <v>0</v>
      </c>
      <c r="N15" s="448">
        <v>0.35</v>
      </c>
      <c r="O15" s="437" t="b">
        <v>1</v>
      </c>
    </row>
    <row r="16" spans="1:15" ht="25.5" x14ac:dyDescent="0.2">
      <c r="A16" s="391">
        <v>5</v>
      </c>
      <c r="B16" s="392" t="s">
        <v>189</v>
      </c>
      <c r="C16" s="451">
        <v>0.57999999999999996</v>
      </c>
      <c r="D16" s="393">
        <v>0.57999999999999996</v>
      </c>
      <c r="E16" s="395" t="s">
        <v>1444</v>
      </c>
      <c r="F16" s="405" t="s">
        <v>97</v>
      </c>
      <c r="G16" s="368" t="s">
        <v>190</v>
      </c>
      <c r="H16" s="368"/>
      <c r="I16" s="398" t="s">
        <v>1334</v>
      </c>
      <c r="J16" s="397" t="s">
        <v>51</v>
      </c>
      <c r="K16" s="397" t="s">
        <v>51</v>
      </c>
      <c r="L16" s="549">
        <v>0.57999999999999996</v>
      </c>
      <c r="M16" s="450">
        <f t="shared" si="0"/>
        <v>0</v>
      </c>
      <c r="N16" s="437">
        <v>0.57999999999999996</v>
      </c>
      <c r="O16" s="437" t="b">
        <v>1</v>
      </c>
    </row>
    <row r="17" spans="1:16" ht="38.25" x14ac:dyDescent="0.2">
      <c r="A17" s="391">
        <v>6</v>
      </c>
      <c r="B17" s="392" t="s">
        <v>193</v>
      </c>
      <c r="C17" s="451">
        <v>0.92</v>
      </c>
      <c r="D17" s="393">
        <v>0.92</v>
      </c>
      <c r="E17" s="395" t="s">
        <v>1445</v>
      </c>
      <c r="F17" s="405" t="s">
        <v>97</v>
      </c>
      <c r="G17" s="368" t="s">
        <v>194</v>
      </c>
      <c r="H17" s="368"/>
      <c r="I17" s="398" t="s">
        <v>1334</v>
      </c>
      <c r="J17" s="397" t="s">
        <v>51</v>
      </c>
      <c r="K17" s="397" t="s">
        <v>51</v>
      </c>
      <c r="L17" s="549">
        <v>0.92</v>
      </c>
      <c r="M17" s="450">
        <f t="shared" si="0"/>
        <v>0</v>
      </c>
      <c r="N17" s="437">
        <v>0.92</v>
      </c>
      <c r="O17" s="437" t="b">
        <v>1</v>
      </c>
    </row>
    <row r="18" spans="1:16" ht="25.5" x14ac:dyDescent="0.2">
      <c r="A18" s="391">
        <v>7</v>
      </c>
      <c r="B18" s="392" t="s">
        <v>197</v>
      </c>
      <c r="C18" s="451">
        <v>28.96</v>
      </c>
      <c r="D18" s="393">
        <v>28.96</v>
      </c>
      <c r="E18" s="395" t="s">
        <v>1446</v>
      </c>
      <c r="F18" s="405" t="s">
        <v>57</v>
      </c>
      <c r="G18" s="368" t="s">
        <v>199</v>
      </c>
      <c r="H18" s="368"/>
      <c r="I18" s="398" t="s">
        <v>1334</v>
      </c>
      <c r="J18" s="397" t="s">
        <v>75</v>
      </c>
      <c r="K18" s="397" t="s">
        <v>51</v>
      </c>
      <c r="L18" s="549">
        <v>28.96</v>
      </c>
      <c r="M18" s="450">
        <f t="shared" si="0"/>
        <v>0</v>
      </c>
      <c r="N18" s="437">
        <v>28.96</v>
      </c>
      <c r="O18" s="437" t="b">
        <v>1</v>
      </c>
    </row>
    <row r="19" spans="1:16" s="448" customFormat="1" ht="38.25" x14ac:dyDescent="0.2">
      <c r="A19" s="391">
        <v>8</v>
      </c>
      <c r="B19" s="372" t="s">
        <v>367</v>
      </c>
      <c r="C19" s="373">
        <v>3.2</v>
      </c>
      <c r="D19" s="441">
        <v>3.2</v>
      </c>
      <c r="E19" s="395" t="s">
        <v>308</v>
      </c>
      <c r="F19" s="405" t="s">
        <v>57</v>
      </c>
      <c r="G19" s="368" t="s">
        <v>265</v>
      </c>
      <c r="H19" s="442"/>
      <c r="I19" s="377" t="s">
        <v>1334</v>
      </c>
      <c r="J19" s="397" t="s">
        <v>51</v>
      </c>
      <c r="K19" s="397" t="s">
        <v>51</v>
      </c>
      <c r="L19" s="549">
        <v>3.2</v>
      </c>
      <c r="M19" s="450">
        <f t="shared" si="0"/>
        <v>0</v>
      </c>
      <c r="N19" s="437">
        <v>3.2</v>
      </c>
      <c r="O19" s="437" t="b">
        <v>1</v>
      </c>
    </row>
    <row r="20" spans="1:16" ht="63.75" x14ac:dyDescent="0.2">
      <c r="A20" s="391">
        <v>9</v>
      </c>
      <c r="B20" s="392" t="s">
        <v>203</v>
      </c>
      <c r="C20" s="451">
        <v>10</v>
      </c>
      <c r="D20" s="393">
        <v>10</v>
      </c>
      <c r="E20" s="395" t="s">
        <v>1447</v>
      </c>
      <c r="F20" s="405" t="s">
        <v>57</v>
      </c>
      <c r="G20" s="368" t="s">
        <v>205</v>
      </c>
      <c r="H20" s="368"/>
      <c r="I20" s="398" t="s">
        <v>1334</v>
      </c>
      <c r="J20" s="397" t="s">
        <v>75</v>
      </c>
      <c r="K20" s="397" t="s">
        <v>51</v>
      </c>
      <c r="L20" s="549">
        <v>10</v>
      </c>
      <c r="M20" s="450">
        <f t="shared" si="0"/>
        <v>0</v>
      </c>
      <c r="N20" s="437">
        <v>10</v>
      </c>
      <c r="O20" s="437" t="b">
        <v>1</v>
      </c>
    </row>
    <row r="21" spans="1:16" s="448" customFormat="1" ht="38.25" x14ac:dyDescent="0.2">
      <c r="A21" s="391">
        <v>10</v>
      </c>
      <c r="B21" s="372" t="s">
        <v>375</v>
      </c>
      <c r="C21" s="373">
        <v>7.69</v>
      </c>
      <c r="D21" s="441">
        <v>4</v>
      </c>
      <c r="E21" s="395" t="s">
        <v>308</v>
      </c>
      <c r="F21" s="405" t="s">
        <v>57</v>
      </c>
      <c r="G21" s="732" t="s">
        <v>205</v>
      </c>
      <c r="H21" s="442"/>
      <c r="I21" s="377" t="s">
        <v>1334</v>
      </c>
      <c r="J21" s="397" t="s">
        <v>67</v>
      </c>
      <c r="K21" s="397" t="s">
        <v>51</v>
      </c>
      <c r="L21" s="549">
        <v>7.69</v>
      </c>
      <c r="M21" s="450">
        <f t="shared" si="0"/>
        <v>0</v>
      </c>
      <c r="N21" s="437">
        <v>4</v>
      </c>
      <c r="O21" s="437" t="b">
        <v>1</v>
      </c>
    </row>
    <row r="22" spans="1:16" s="448" customFormat="1" ht="63.75" x14ac:dyDescent="0.2">
      <c r="A22" s="391">
        <v>9</v>
      </c>
      <c r="B22" s="455" t="s">
        <v>80</v>
      </c>
      <c r="C22" s="456">
        <v>10</v>
      </c>
      <c r="D22" s="457">
        <v>10</v>
      </c>
      <c r="E22" s="366" t="s">
        <v>1448</v>
      </c>
      <c r="F22" s="366" t="s">
        <v>57</v>
      </c>
      <c r="G22" s="398" t="s">
        <v>82</v>
      </c>
      <c r="H22" s="368" t="s">
        <v>83</v>
      </c>
      <c r="I22" s="452" t="s">
        <v>1399</v>
      </c>
      <c r="J22" s="397" t="s">
        <v>75</v>
      </c>
      <c r="K22" s="397" t="s">
        <v>51</v>
      </c>
      <c r="L22" s="549">
        <v>10</v>
      </c>
      <c r="M22" s="450">
        <f t="shared" si="0"/>
        <v>0</v>
      </c>
      <c r="N22" s="448">
        <v>10</v>
      </c>
      <c r="O22" s="437" t="b">
        <v>1</v>
      </c>
    </row>
    <row r="23" spans="1:16" s="448" customFormat="1" ht="114.75" x14ac:dyDescent="0.2">
      <c r="A23" s="391">
        <v>10</v>
      </c>
      <c r="B23" s="392" t="s">
        <v>71</v>
      </c>
      <c r="C23" s="451">
        <v>11.3</v>
      </c>
      <c r="D23" s="393">
        <v>11.3</v>
      </c>
      <c r="E23" s="366" t="s">
        <v>1449</v>
      </c>
      <c r="F23" s="366" t="s">
        <v>57</v>
      </c>
      <c r="G23" s="398" t="s">
        <v>73</v>
      </c>
      <c r="H23" s="398" t="s">
        <v>74</v>
      </c>
      <c r="I23" s="452" t="s">
        <v>1627</v>
      </c>
      <c r="J23" s="397" t="s">
        <v>75</v>
      </c>
      <c r="K23" s="397" t="s">
        <v>51</v>
      </c>
      <c r="L23" s="549">
        <v>11.3</v>
      </c>
      <c r="M23" s="450">
        <f t="shared" si="0"/>
        <v>0</v>
      </c>
      <c r="N23" s="448">
        <v>11.3</v>
      </c>
      <c r="O23" s="437" t="b">
        <v>1</v>
      </c>
    </row>
    <row r="24" spans="1:16" s="448" customFormat="1" ht="51" x14ac:dyDescent="0.2">
      <c r="A24" s="391">
        <v>11</v>
      </c>
      <c r="B24" s="392" t="s">
        <v>63</v>
      </c>
      <c r="C24" s="393">
        <v>158</v>
      </c>
      <c r="D24" s="451">
        <v>68.36999999999999</v>
      </c>
      <c r="E24" s="366" t="s">
        <v>1450</v>
      </c>
      <c r="F24" s="366" t="s">
        <v>57</v>
      </c>
      <c r="G24" s="368" t="s">
        <v>65</v>
      </c>
      <c r="H24" s="368" t="s">
        <v>66</v>
      </c>
      <c r="I24" s="452" t="s">
        <v>1334</v>
      </c>
      <c r="J24" s="397" t="s">
        <v>67</v>
      </c>
      <c r="K24" s="397" t="s">
        <v>51</v>
      </c>
      <c r="L24" s="549">
        <v>158</v>
      </c>
      <c r="M24" s="450">
        <f t="shared" si="0"/>
        <v>0</v>
      </c>
      <c r="N24" s="448">
        <v>158</v>
      </c>
      <c r="O24" s="437" t="b">
        <v>1</v>
      </c>
      <c r="P24" s="393">
        <v>158</v>
      </c>
    </row>
    <row r="25" spans="1:16" ht="89.25" x14ac:dyDescent="0.2">
      <c r="A25" s="391">
        <v>12</v>
      </c>
      <c r="B25" s="372" t="s">
        <v>1332</v>
      </c>
      <c r="C25" s="373">
        <v>27.26</v>
      </c>
      <c r="D25" s="441">
        <v>27.26</v>
      </c>
      <c r="E25" s="374" t="s">
        <v>1446</v>
      </c>
      <c r="F25" s="375" t="s">
        <v>57</v>
      </c>
      <c r="G25" s="376" t="s">
        <v>288</v>
      </c>
      <c r="H25" s="442"/>
      <c r="I25" s="377" t="s">
        <v>1397</v>
      </c>
      <c r="J25" s="397" t="s">
        <v>1396</v>
      </c>
      <c r="K25" s="397" t="s">
        <v>51</v>
      </c>
      <c r="L25" s="549">
        <v>27.26</v>
      </c>
      <c r="M25" s="450">
        <f t="shared" si="0"/>
        <v>0</v>
      </c>
      <c r="N25" s="437">
        <v>27.26</v>
      </c>
      <c r="O25" s="437" t="b">
        <v>1</v>
      </c>
    </row>
    <row r="26" spans="1:16" ht="114.75" x14ac:dyDescent="0.2">
      <c r="A26" s="391">
        <v>13</v>
      </c>
      <c r="B26" s="392" t="s">
        <v>210</v>
      </c>
      <c r="C26" s="451">
        <v>61.43</v>
      </c>
      <c r="D26" s="393">
        <v>60</v>
      </c>
      <c r="E26" s="395" t="s">
        <v>1451</v>
      </c>
      <c r="F26" s="405" t="s">
        <v>1621</v>
      </c>
      <c r="G26" s="368" t="s">
        <v>212</v>
      </c>
      <c r="H26" s="368"/>
      <c r="I26" s="398" t="s">
        <v>1626</v>
      </c>
      <c r="J26" s="397" t="s">
        <v>67</v>
      </c>
      <c r="K26" s="397" t="s">
        <v>51</v>
      </c>
      <c r="L26" s="549">
        <v>61.43</v>
      </c>
      <c r="M26" s="450">
        <f t="shared" si="0"/>
        <v>0</v>
      </c>
      <c r="N26" s="437">
        <v>60</v>
      </c>
      <c r="O26" s="437" t="b">
        <v>1</v>
      </c>
    </row>
    <row r="27" spans="1:16" s="448" customFormat="1" ht="63.75" x14ac:dyDescent="0.2">
      <c r="A27" s="391">
        <v>14</v>
      </c>
      <c r="B27" s="392" t="s">
        <v>56</v>
      </c>
      <c r="C27" s="393">
        <v>24.63</v>
      </c>
      <c r="D27" s="451">
        <v>7</v>
      </c>
      <c r="E27" s="366" t="s">
        <v>46</v>
      </c>
      <c r="F27" s="366" t="s">
        <v>57</v>
      </c>
      <c r="G27" s="368" t="s">
        <v>58</v>
      </c>
      <c r="H27" s="368" t="s">
        <v>59</v>
      </c>
      <c r="I27" s="452" t="s">
        <v>1334</v>
      </c>
      <c r="J27" s="397" t="s">
        <v>51</v>
      </c>
      <c r="K27" s="397" t="s">
        <v>51</v>
      </c>
      <c r="L27" s="549">
        <v>24.63</v>
      </c>
      <c r="M27" s="450">
        <f t="shared" si="0"/>
        <v>0</v>
      </c>
      <c r="N27" s="448">
        <v>24.63</v>
      </c>
      <c r="O27" s="437" t="b">
        <v>1</v>
      </c>
      <c r="P27" s="393">
        <v>24.63</v>
      </c>
    </row>
    <row r="28" spans="1:16" s="448" customFormat="1" ht="25.5" x14ac:dyDescent="0.2">
      <c r="A28" s="391">
        <v>15</v>
      </c>
      <c r="B28" s="392" t="s">
        <v>87</v>
      </c>
      <c r="C28" s="451">
        <v>0.1</v>
      </c>
      <c r="D28" s="393">
        <v>0.1</v>
      </c>
      <c r="E28" s="366" t="s">
        <v>46</v>
      </c>
      <c r="F28" s="366" t="s">
        <v>88</v>
      </c>
      <c r="G28" s="368" t="s">
        <v>48</v>
      </c>
      <c r="H28" s="458" t="s">
        <v>89</v>
      </c>
      <c r="I28" s="452" t="s">
        <v>1334</v>
      </c>
      <c r="J28" s="397" t="s">
        <v>51</v>
      </c>
      <c r="K28" s="397" t="s">
        <v>51</v>
      </c>
      <c r="L28" s="549">
        <v>0.1</v>
      </c>
      <c r="M28" s="450">
        <f t="shared" si="0"/>
        <v>0</v>
      </c>
      <c r="N28" s="448">
        <v>0.1</v>
      </c>
      <c r="O28" s="437" t="b">
        <v>1</v>
      </c>
    </row>
    <row r="29" spans="1:16" s="448" customFormat="1" ht="25.5" x14ac:dyDescent="0.2">
      <c r="A29" s="391">
        <v>16</v>
      </c>
      <c r="B29" s="392" t="s">
        <v>87</v>
      </c>
      <c r="C29" s="451">
        <v>0.09</v>
      </c>
      <c r="D29" s="459">
        <v>0.09</v>
      </c>
      <c r="E29" s="366" t="s">
        <v>46</v>
      </c>
      <c r="F29" s="366" t="s">
        <v>88</v>
      </c>
      <c r="G29" s="368" t="s">
        <v>92</v>
      </c>
      <c r="H29" s="368"/>
      <c r="I29" s="452" t="s">
        <v>1334</v>
      </c>
      <c r="J29" s="397" t="s">
        <v>51</v>
      </c>
      <c r="K29" s="397" t="s">
        <v>51</v>
      </c>
      <c r="L29" s="549">
        <v>0.09</v>
      </c>
      <c r="M29" s="450">
        <f t="shared" si="0"/>
        <v>0</v>
      </c>
      <c r="N29" s="448">
        <v>0.09</v>
      </c>
      <c r="O29" s="437" t="b">
        <v>1</v>
      </c>
    </row>
    <row r="30" spans="1:16" s="448" customFormat="1" ht="63.75" x14ac:dyDescent="0.2">
      <c r="A30" s="391">
        <v>17</v>
      </c>
      <c r="B30" s="372" t="s">
        <v>108</v>
      </c>
      <c r="C30" s="373">
        <v>2.88</v>
      </c>
      <c r="D30" s="465">
        <v>6.41</v>
      </c>
      <c r="E30" s="463" t="s">
        <v>1452</v>
      </c>
      <c r="F30" s="464" t="s">
        <v>57</v>
      </c>
      <c r="G30" s="466" t="s">
        <v>109</v>
      </c>
      <c r="H30" s="368"/>
      <c r="I30" s="452" t="s">
        <v>1625</v>
      </c>
      <c r="J30" s="397" t="s">
        <v>1201</v>
      </c>
      <c r="K30" s="397" t="s">
        <v>51</v>
      </c>
      <c r="L30" s="549">
        <v>2.88</v>
      </c>
      <c r="M30" s="450">
        <f t="shared" si="0"/>
        <v>0</v>
      </c>
      <c r="N30" s="448">
        <v>6.41</v>
      </c>
      <c r="O30" s="437" t="b">
        <v>1</v>
      </c>
    </row>
    <row r="31" spans="1:16" s="448" customFormat="1" ht="63.75" x14ac:dyDescent="0.2">
      <c r="A31" s="391">
        <v>18</v>
      </c>
      <c r="B31" s="404" t="s">
        <v>113</v>
      </c>
      <c r="C31" s="467">
        <v>3.25</v>
      </c>
      <c r="D31" s="465">
        <v>16.54</v>
      </c>
      <c r="E31" s="395" t="s">
        <v>1453</v>
      </c>
      <c r="F31" s="464" t="s">
        <v>57</v>
      </c>
      <c r="G31" s="394" t="s">
        <v>114</v>
      </c>
      <c r="H31" s="398"/>
      <c r="I31" s="452" t="s">
        <v>1334</v>
      </c>
      <c r="J31" s="397" t="s">
        <v>1201</v>
      </c>
      <c r="K31" s="397" t="s">
        <v>51</v>
      </c>
      <c r="L31" s="549">
        <v>3.25</v>
      </c>
      <c r="M31" s="450">
        <f t="shared" si="0"/>
        <v>0</v>
      </c>
      <c r="N31" s="448">
        <v>16.54</v>
      </c>
      <c r="O31" s="437" t="b">
        <v>1</v>
      </c>
    </row>
    <row r="32" spans="1:16" s="448" customFormat="1" ht="51" x14ac:dyDescent="0.2">
      <c r="A32" s="391">
        <v>19</v>
      </c>
      <c r="B32" s="392" t="s">
        <v>118</v>
      </c>
      <c r="C32" s="451">
        <v>0.42</v>
      </c>
      <c r="D32" s="465">
        <v>23.540000000000003</v>
      </c>
      <c r="E32" s="366" t="s">
        <v>1454</v>
      </c>
      <c r="F32" s="464" t="s">
        <v>57</v>
      </c>
      <c r="G32" s="368" t="s">
        <v>114</v>
      </c>
      <c r="H32" s="368"/>
      <c r="I32" s="452" t="s">
        <v>1334</v>
      </c>
      <c r="J32" s="397" t="s">
        <v>1201</v>
      </c>
      <c r="K32" s="397" t="s">
        <v>51</v>
      </c>
      <c r="L32" s="549">
        <v>0.42</v>
      </c>
      <c r="M32" s="450">
        <f t="shared" si="0"/>
        <v>0</v>
      </c>
      <c r="N32" s="448">
        <v>23.540000000000003</v>
      </c>
      <c r="O32" s="437" t="b">
        <v>1</v>
      </c>
    </row>
    <row r="33" spans="1:16" s="448" customFormat="1" ht="63.75" x14ac:dyDescent="0.2">
      <c r="A33" s="391">
        <v>20</v>
      </c>
      <c r="B33" s="392" t="s">
        <v>121</v>
      </c>
      <c r="C33" s="451">
        <v>11.3</v>
      </c>
      <c r="D33" s="465">
        <v>9.9199999999999982</v>
      </c>
      <c r="E33" s="366" t="s">
        <v>1455</v>
      </c>
      <c r="F33" s="464" t="s">
        <v>57</v>
      </c>
      <c r="G33" s="368" t="s">
        <v>122</v>
      </c>
      <c r="H33" s="368"/>
      <c r="I33" s="452" t="s">
        <v>1334</v>
      </c>
      <c r="J33" s="397" t="s">
        <v>1201</v>
      </c>
      <c r="K33" s="397" t="s">
        <v>51</v>
      </c>
      <c r="L33" s="549">
        <v>11.3</v>
      </c>
      <c r="M33" s="450">
        <f t="shared" si="0"/>
        <v>0</v>
      </c>
      <c r="N33" s="448">
        <v>9.9199999999999982</v>
      </c>
      <c r="O33" s="437" t="b">
        <v>1</v>
      </c>
    </row>
    <row r="34" spans="1:16" ht="25.5" x14ac:dyDescent="0.2">
      <c r="A34" s="391">
        <v>21</v>
      </c>
      <c r="B34" s="372" t="s">
        <v>442</v>
      </c>
      <c r="C34" s="373">
        <v>2.1</v>
      </c>
      <c r="D34" s="441">
        <v>2.1</v>
      </c>
      <c r="E34" s="395" t="s">
        <v>410</v>
      </c>
      <c r="F34" s="395" t="s">
        <v>57</v>
      </c>
      <c r="G34" s="395" t="s">
        <v>109</v>
      </c>
      <c r="H34" s="442" t="s">
        <v>443</v>
      </c>
      <c r="I34" s="377" t="s">
        <v>1334</v>
      </c>
      <c r="J34" s="397" t="s">
        <v>51</v>
      </c>
      <c r="K34" s="397" t="s">
        <v>51</v>
      </c>
      <c r="L34" s="549">
        <v>2.1</v>
      </c>
      <c r="M34" s="450">
        <f t="shared" si="0"/>
        <v>0</v>
      </c>
      <c r="N34" s="437">
        <v>2.1</v>
      </c>
      <c r="O34" s="437" t="b">
        <v>1</v>
      </c>
    </row>
    <row r="35" spans="1:16" ht="51" x14ac:dyDescent="0.2">
      <c r="A35" s="391">
        <v>22</v>
      </c>
      <c r="B35" s="392" t="s">
        <v>256</v>
      </c>
      <c r="C35" s="451">
        <v>4.07</v>
      </c>
      <c r="D35" s="393">
        <v>4.0199999999999996</v>
      </c>
      <c r="E35" s="395" t="s">
        <v>1456</v>
      </c>
      <c r="F35" s="405" t="s">
        <v>57</v>
      </c>
      <c r="G35" s="368" t="s">
        <v>98</v>
      </c>
      <c r="H35" s="368"/>
      <c r="I35" s="398" t="s">
        <v>1334</v>
      </c>
      <c r="J35" s="397" t="s">
        <v>51</v>
      </c>
      <c r="K35" s="397" t="s">
        <v>51</v>
      </c>
      <c r="L35" s="549">
        <v>4.07</v>
      </c>
      <c r="M35" s="450">
        <f t="shared" si="0"/>
        <v>0</v>
      </c>
      <c r="N35" s="437">
        <v>4.0199999999999996</v>
      </c>
      <c r="O35" s="437" t="b">
        <v>1</v>
      </c>
    </row>
    <row r="36" spans="1:16" s="448" customFormat="1" ht="51" x14ac:dyDescent="0.2">
      <c r="A36" s="391">
        <v>23</v>
      </c>
      <c r="B36" s="372" t="s">
        <v>1438</v>
      </c>
      <c r="C36" s="373">
        <v>0.23</v>
      </c>
      <c r="D36" s="465">
        <v>0.34</v>
      </c>
      <c r="E36" s="395" t="s">
        <v>1457</v>
      </c>
      <c r="F36" s="464" t="s">
        <v>57</v>
      </c>
      <c r="G36" s="468" t="s">
        <v>98</v>
      </c>
      <c r="H36" s="458"/>
      <c r="I36" s="452" t="s">
        <v>1334</v>
      </c>
      <c r="J36" s="397" t="s">
        <v>51</v>
      </c>
      <c r="K36" s="397" t="s">
        <v>51</v>
      </c>
      <c r="L36" s="549">
        <v>0.23</v>
      </c>
      <c r="M36" s="450">
        <f t="shared" si="0"/>
        <v>0</v>
      </c>
      <c r="N36" s="448">
        <v>0.34</v>
      </c>
      <c r="O36" s="437" t="b">
        <v>1</v>
      </c>
    </row>
    <row r="37" spans="1:16" ht="51" x14ac:dyDescent="0.2">
      <c r="A37" s="391">
        <v>24</v>
      </c>
      <c r="B37" s="392" t="s">
        <v>242</v>
      </c>
      <c r="C37" s="451">
        <v>1.38</v>
      </c>
      <c r="D37" s="393">
        <v>1.38</v>
      </c>
      <c r="E37" s="395" t="s">
        <v>1457</v>
      </c>
      <c r="F37" s="405" t="s">
        <v>57</v>
      </c>
      <c r="G37" s="368" t="s">
        <v>98</v>
      </c>
      <c r="H37" s="368"/>
      <c r="I37" s="398" t="s">
        <v>1334</v>
      </c>
      <c r="J37" s="397" t="s">
        <v>51</v>
      </c>
      <c r="K37" s="397" t="s">
        <v>51</v>
      </c>
      <c r="L37" s="549">
        <v>1.38</v>
      </c>
      <c r="M37" s="450">
        <f t="shared" si="0"/>
        <v>0</v>
      </c>
      <c r="N37" s="437">
        <v>1.38</v>
      </c>
      <c r="O37" s="437" t="b">
        <v>1</v>
      </c>
    </row>
    <row r="38" spans="1:16" ht="38.25" x14ac:dyDescent="0.2">
      <c r="A38" s="391">
        <v>25</v>
      </c>
      <c r="B38" s="392" t="s">
        <v>236</v>
      </c>
      <c r="C38" s="451">
        <v>0.5</v>
      </c>
      <c r="D38" s="393">
        <v>0.5</v>
      </c>
      <c r="E38" s="395" t="s">
        <v>1458</v>
      </c>
      <c r="F38" s="405" t="s">
        <v>57</v>
      </c>
      <c r="G38" s="368" t="s">
        <v>98</v>
      </c>
      <c r="H38" s="368"/>
      <c r="I38" s="398" t="s">
        <v>1334</v>
      </c>
      <c r="J38" s="397" t="s">
        <v>51</v>
      </c>
      <c r="K38" s="397" t="s">
        <v>51</v>
      </c>
      <c r="L38" s="549">
        <v>0.5</v>
      </c>
      <c r="M38" s="450">
        <f t="shared" si="0"/>
        <v>0</v>
      </c>
      <c r="N38" s="437">
        <v>0.5</v>
      </c>
      <c r="O38" s="437" t="b">
        <v>1</v>
      </c>
    </row>
    <row r="39" spans="1:16" ht="38.25" x14ac:dyDescent="0.2">
      <c r="A39" s="391">
        <v>26</v>
      </c>
      <c r="B39" s="392" t="s">
        <v>245</v>
      </c>
      <c r="C39" s="397">
        <v>0.23</v>
      </c>
      <c r="D39" s="393">
        <v>0.65</v>
      </c>
      <c r="E39" s="395" t="s">
        <v>1444</v>
      </c>
      <c r="F39" s="405" t="s">
        <v>57</v>
      </c>
      <c r="G39" s="368" t="s">
        <v>98</v>
      </c>
      <c r="H39" s="368"/>
      <c r="I39" s="398" t="s">
        <v>1334</v>
      </c>
      <c r="J39" s="397" t="s">
        <v>1201</v>
      </c>
      <c r="K39" s="397" t="s">
        <v>51</v>
      </c>
      <c r="L39" s="549">
        <v>0.23</v>
      </c>
      <c r="M39" s="450">
        <f t="shared" si="0"/>
        <v>0</v>
      </c>
      <c r="N39" s="437">
        <v>0.65</v>
      </c>
      <c r="O39" s="437" t="b">
        <v>1</v>
      </c>
    </row>
    <row r="40" spans="1:16" ht="51" x14ac:dyDescent="0.2">
      <c r="A40" s="391">
        <v>27</v>
      </c>
      <c r="B40" s="392" t="s">
        <v>239</v>
      </c>
      <c r="C40" s="397">
        <v>6.85</v>
      </c>
      <c r="D40" s="393">
        <v>7.5200000000000005</v>
      </c>
      <c r="E40" s="395" t="s">
        <v>1444</v>
      </c>
      <c r="F40" s="405" t="s">
        <v>57</v>
      </c>
      <c r="G40" s="368" t="s">
        <v>98</v>
      </c>
      <c r="H40" s="368"/>
      <c r="I40" s="398" t="s">
        <v>1334</v>
      </c>
      <c r="J40" s="397" t="s">
        <v>1201</v>
      </c>
      <c r="K40" s="397" t="s">
        <v>51</v>
      </c>
      <c r="L40" s="549">
        <v>6.85</v>
      </c>
      <c r="M40" s="450">
        <f t="shared" si="0"/>
        <v>0</v>
      </c>
      <c r="N40" s="437">
        <v>7.5200000000000005</v>
      </c>
      <c r="O40" s="437" t="b">
        <v>1</v>
      </c>
    </row>
    <row r="41" spans="1:16" ht="63.75" x14ac:dyDescent="0.2">
      <c r="A41" s="391">
        <v>28</v>
      </c>
      <c r="B41" s="392" t="s">
        <v>269</v>
      </c>
      <c r="C41" s="451">
        <v>1.5</v>
      </c>
      <c r="D41" s="393">
        <v>1.5</v>
      </c>
      <c r="E41" s="395" t="s">
        <v>1444</v>
      </c>
      <c r="F41" s="405" t="s">
        <v>57</v>
      </c>
      <c r="G41" s="368" t="s">
        <v>98</v>
      </c>
      <c r="H41" s="368"/>
      <c r="I41" s="398" t="s">
        <v>1334</v>
      </c>
      <c r="J41" s="397" t="s">
        <v>51</v>
      </c>
      <c r="K41" s="397" t="s">
        <v>51</v>
      </c>
      <c r="L41" s="549">
        <v>1.5</v>
      </c>
      <c r="M41" s="450">
        <f t="shared" si="0"/>
        <v>0</v>
      </c>
      <c r="N41" s="437">
        <v>1.5</v>
      </c>
      <c r="O41" s="437" t="b">
        <v>1</v>
      </c>
    </row>
    <row r="42" spans="1:16" ht="25.5" x14ac:dyDescent="0.2">
      <c r="A42" s="391">
        <v>29</v>
      </c>
      <c r="B42" s="392" t="s">
        <v>259</v>
      </c>
      <c r="C42" s="397">
        <v>0.03</v>
      </c>
      <c r="D42" s="393">
        <v>0.15</v>
      </c>
      <c r="E42" s="395" t="s">
        <v>1445</v>
      </c>
      <c r="F42" s="405" t="s">
        <v>57</v>
      </c>
      <c r="G42" s="368" t="s">
        <v>219</v>
      </c>
      <c r="H42" s="368"/>
      <c r="I42" s="398" t="s">
        <v>1334</v>
      </c>
      <c r="J42" s="397" t="s">
        <v>51</v>
      </c>
      <c r="K42" s="397" t="s">
        <v>51</v>
      </c>
      <c r="L42" s="549">
        <v>0.03</v>
      </c>
      <c r="M42" s="450">
        <f t="shared" si="0"/>
        <v>0</v>
      </c>
      <c r="N42" s="437">
        <v>0.15</v>
      </c>
      <c r="O42" s="437" t="b">
        <v>1</v>
      </c>
    </row>
    <row r="43" spans="1:16" ht="38.25" x14ac:dyDescent="0.2">
      <c r="A43" s="391">
        <v>30</v>
      </c>
      <c r="B43" s="372" t="s">
        <v>439</v>
      </c>
      <c r="C43" s="397">
        <v>1.82</v>
      </c>
      <c r="D43" s="441">
        <v>4.5199999999999996</v>
      </c>
      <c r="E43" s="395" t="s">
        <v>1459</v>
      </c>
      <c r="F43" s="395" t="s">
        <v>57</v>
      </c>
      <c r="G43" s="395" t="s">
        <v>430</v>
      </c>
      <c r="H43" s="442"/>
      <c r="I43" s="377" t="s">
        <v>1334</v>
      </c>
      <c r="J43" s="397" t="s">
        <v>51</v>
      </c>
      <c r="K43" s="397" t="s">
        <v>51</v>
      </c>
      <c r="L43" s="549">
        <v>1.82</v>
      </c>
      <c r="M43" s="450">
        <f t="shared" si="0"/>
        <v>0</v>
      </c>
      <c r="N43" s="437">
        <v>4.5199999999999996</v>
      </c>
      <c r="O43" s="437" t="b">
        <v>1</v>
      </c>
    </row>
    <row r="44" spans="1:16" ht="63.75" x14ac:dyDescent="0.2">
      <c r="A44" s="391">
        <v>31</v>
      </c>
      <c r="B44" s="372" t="s">
        <v>440</v>
      </c>
      <c r="C44" s="373">
        <v>11.5</v>
      </c>
      <c r="D44" s="441">
        <v>11.5</v>
      </c>
      <c r="E44" s="395" t="s">
        <v>1460</v>
      </c>
      <c r="F44" s="395" t="s">
        <v>57</v>
      </c>
      <c r="G44" s="395" t="s">
        <v>441</v>
      </c>
      <c r="H44" s="442"/>
      <c r="I44" s="377" t="s">
        <v>1625</v>
      </c>
      <c r="J44" s="397" t="s">
        <v>51</v>
      </c>
      <c r="K44" s="397" t="s">
        <v>51</v>
      </c>
      <c r="L44" s="549">
        <v>11.5</v>
      </c>
      <c r="M44" s="450">
        <f t="shared" si="0"/>
        <v>0</v>
      </c>
      <c r="N44" s="437">
        <v>11.5</v>
      </c>
      <c r="O44" s="437" t="b">
        <v>1</v>
      </c>
    </row>
    <row r="45" spans="1:16" ht="63.75" x14ac:dyDescent="0.2">
      <c r="A45" s="391">
        <v>32</v>
      </c>
      <c r="B45" s="372" t="s">
        <v>409</v>
      </c>
      <c r="C45" s="397">
        <v>15.2</v>
      </c>
      <c r="D45" s="441">
        <v>28.76</v>
      </c>
      <c r="E45" s="395" t="s">
        <v>1461</v>
      </c>
      <c r="F45" s="395" t="s">
        <v>57</v>
      </c>
      <c r="G45" s="395" t="s">
        <v>411</v>
      </c>
      <c r="H45" s="442"/>
      <c r="I45" s="377" t="s">
        <v>1625</v>
      </c>
      <c r="J45" s="397" t="s">
        <v>51</v>
      </c>
      <c r="K45" s="397" t="s">
        <v>51</v>
      </c>
      <c r="L45" s="549">
        <v>15.2</v>
      </c>
      <c r="M45" s="450">
        <f t="shared" si="0"/>
        <v>0</v>
      </c>
      <c r="N45" s="448">
        <v>47.52</v>
      </c>
      <c r="O45" s="437" t="b">
        <v>1</v>
      </c>
      <c r="P45" s="437">
        <v>28.76</v>
      </c>
    </row>
    <row r="46" spans="1:16" ht="76.5" x14ac:dyDescent="0.2">
      <c r="A46" s="391">
        <v>33</v>
      </c>
      <c r="B46" s="372" t="s">
        <v>432</v>
      </c>
      <c r="C46" s="373">
        <v>0.65</v>
      </c>
      <c r="D46" s="441">
        <v>0.65</v>
      </c>
      <c r="E46" s="395" t="s">
        <v>46</v>
      </c>
      <c r="F46" s="395" t="s">
        <v>57</v>
      </c>
      <c r="G46" s="395" t="s">
        <v>1878</v>
      </c>
      <c r="H46" s="442"/>
      <c r="I46" s="377" t="s">
        <v>1334</v>
      </c>
      <c r="J46" s="397" t="s">
        <v>51</v>
      </c>
      <c r="K46" s="397" t="s">
        <v>51</v>
      </c>
      <c r="L46" s="549">
        <v>0.65</v>
      </c>
      <c r="M46" s="450">
        <f t="shared" si="0"/>
        <v>0</v>
      </c>
      <c r="N46" s="437">
        <v>0.65</v>
      </c>
      <c r="O46" s="437" t="b">
        <v>1</v>
      </c>
    </row>
    <row r="47" spans="1:16" ht="38.25" x14ac:dyDescent="0.2">
      <c r="A47" s="391">
        <v>34</v>
      </c>
      <c r="B47" s="372" t="s">
        <v>434</v>
      </c>
      <c r="C47" s="373">
        <v>0.09</v>
      </c>
      <c r="D47" s="441">
        <v>0.09</v>
      </c>
      <c r="E47" s="395" t="s">
        <v>410</v>
      </c>
      <c r="F47" s="395" t="s">
        <v>57</v>
      </c>
      <c r="G47" s="395" t="s">
        <v>424</v>
      </c>
      <c r="H47" s="442" t="s">
        <v>435</v>
      </c>
      <c r="I47" s="377" t="s">
        <v>1334</v>
      </c>
      <c r="J47" s="397" t="s">
        <v>51</v>
      </c>
      <c r="K47" s="397" t="s">
        <v>51</v>
      </c>
      <c r="L47" s="549">
        <v>0.09</v>
      </c>
      <c r="M47" s="450">
        <f t="shared" si="0"/>
        <v>0</v>
      </c>
      <c r="N47" s="437">
        <v>0.09</v>
      </c>
      <c r="O47" s="437" t="b">
        <v>1</v>
      </c>
    </row>
    <row r="48" spans="1:16" s="448" customFormat="1" ht="38.25" x14ac:dyDescent="0.2">
      <c r="A48" s="391">
        <v>35</v>
      </c>
      <c r="B48" s="392" t="s">
        <v>1439</v>
      </c>
      <c r="C48" s="451">
        <v>1.4</v>
      </c>
      <c r="D48" s="393">
        <v>1.4</v>
      </c>
      <c r="E48" s="366" t="s">
        <v>46</v>
      </c>
      <c r="F48" s="464" t="s">
        <v>57</v>
      </c>
      <c r="G48" s="368" t="s">
        <v>98</v>
      </c>
      <c r="H48" s="368"/>
      <c r="I48" s="452" t="s">
        <v>1334</v>
      </c>
      <c r="J48" s="397" t="s">
        <v>51</v>
      </c>
      <c r="K48" s="397" t="s">
        <v>51</v>
      </c>
      <c r="L48" s="549">
        <v>1.4</v>
      </c>
      <c r="M48" s="450">
        <f t="shared" si="0"/>
        <v>0</v>
      </c>
      <c r="N48" s="448">
        <v>1.4</v>
      </c>
      <c r="O48" s="437" t="b">
        <v>1</v>
      </c>
    </row>
    <row r="49" spans="1:15" s="448" customFormat="1" ht="25.5" x14ac:dyDescent="0.2">
      <c r="A49" s="391">
        <v>36</v>
      </c>
      <c r="B49" s="392" t="s">
        <v>125</v>
      </c>
      <c r="C49" s="451">
        <v>0.35</v>
      </c>
      <c r="D49" s="413">
        <v>0.35</v>
      </c>
      <c r="E49" s="395" t="s">
        <v>46</v>
      </c>
      <c r="F49" s="464" t="s">
        <v>57</v>
      </c>
      <c r="G49" s="468" t="s">
        <v>109</v>
      </c>
      <c r="H49" s="458" t="s">
        <v>126</v>
      </c>
      <c r="I49" s="452" t="s">
        <v>1334</v>
      </c>
      <c r="J49" s="397" t="s">
        <v>51</v>
      </c>
      <c r="K49" s="397" t="s">
        <v>51</v>
      </c>
      <c r="L49" s="549">
        <v>0.35</v>
      </c>
      <c r="M49" s="450">
        <f t="shared" si="0"/>
        <v>0</v>
      </c>
      <c r="N49" s="448">
        <v>0.35</v>
      </c>
      <c r="O49" s="437" t="b">
        <v>1</v>
      </c>
    </row>
    <row r="50" spans="1:15" ht="25.5" x14ac:dyDescent="0.2">
      <c r="A50" s="391">
        <v>37</v>
      </c>
      <c r="B50" s="372" t="s">
        <v>403</v>
      </c>
      <c r="C50" s="373">
        <v>0.36</v>
      </c>
      <c r="D50" s="441">
        <v>0.36</v>
      </c>
      <c r="E50" s="395" t="s">
        <v>1462</v>
      </c>
      <c r="F50" s="395" t="s">
        <v>57</v>
      </c>
      <c r="G50" s="395" t="s">
        <v>219</v>
      </c>
      <c r="H50" s="442" t="s">
        <v>156</v>
      </c>
      <c r="I50" s="377" t="s">
        <v>1334</v>
      </c>
      <c r="J50" s="397" t="s">
        <v>51</v>
      </c>
      <c r="K50" s="397" t="s">
        <v>51</v>
      </c>
      <c r="L50" s="549">
        <v>0.36</v>
      </c>
      <c r="M50" s="450">
        <f t="shared" si="0"/>
        <v>0</v>
      </c>
      <c r="N50" s="448">
        <v>0.36</v>
      </c>
      <c r="O50" s="437" t="b">
        <v>1</v>
      </c>
    </row>
    <row r="51" spans="1:15" s="448" customFormat="1" ht="25.5" x14ac:dyDescent="0.2">
      <c r="A51" s="391">
        <v>38</v>
      </c>
      <c r="B51" s="372" t="s">
        <v>140</v>
      </c>
      <c r="C51" s="373">
        <v>0.85999999999999988</v>
      </c>
      <c r="D51" s="469">
        <v>0.85999999999999988</v>
      </c>
      <c r="E51" s="395" t="s">
        <v>1444</v>
      </c>
      <c r="F51" s="464" t="s">
        <v>57</v>
      </c>
      <c r="G51" s="406" t="s">
        <v>98</v>
      </c>
      <c r="H51" s="442"/>
      <c r="I51" s="452" t="s">
        <v>1334</v>
      </c>
      <c r="J51" s="397" t="s">
        <v>1201</v>
      </c>
      <c r="K51" s="397" t="s">
        <v>51</v>
      </c>
      <c r="L51" s="549">
        <v>0.85999999999999988</v>
      </c>
      <c r="M51" s="450">
        <f t="shared" si="0"/>
        <v>0</v>
      </c>
      <c r="N51" s="448">
        <v>0.85999999999999988</v>
      </c>
      <c r="O51" s="437" t="b">
        <v>1</v>
      </c>
    </row>
    <row r="52" spans="1:15" ht="38.25" x14ac:dyDescent="0.2">
      <c r="A52" s="391">
        <v>39</v>
      </c>
      <c r="B52" s="372" t="s">
        <v>144</v>
      </c>
      <c r="C52" s="373">
        <v>1.5</v>
      </c>
      <c r="D52" s="469">
        <v>1.5</v>
      </c>
      <c r="E52" s="395" t="s">
        <v>46</v>
      </c>
      <c r="F52" s="464" t="s">
        <v>57</v>
      </c>
      <c r="G52" s="406" t="s">
        <v>98</v>
      </c>
      <c r="H52" s="442"/>
      <c r="I52" s="452" t="s">
        <v>1334</v>
      </c>
      <c r="J52" s="397" t="s">
        <v>51</v>
      </c>
      <c r="K52" s="397" t="s">
        <v>51</v>
      </c>
      <c r="L52" s="549">
        <v>1.5</v>
      </c>
      <c r="M52" s="450">
        <f t="shared" si="0"/>
        <v>0</v>
      </c>
      <c r="N52" s="437">
        <v>1.5</v>
      </c>
      <c r="O52" s="437" t="b">
        <v>1</v>
      </c>
    </row>
    <row r="53" spans="1:15" ht="25.5" x14ac:dyDescent="0.2">
      <c r="A53" s="391">
        <v>40</v>
      </c>
      <c r="B53" s="392" t="s">
        <v>227</v>
      </c>
      <c r="C53" s="451">
        <v>0.01</v>
      </c>
      <c r="D53" s="393">
        <v>0.01</v>
      </c>
      <c r="E53" s="395" t="s">
        <v>1444</v>
      </c>
      <c r="F53" s="405" t="s">
        <v>57</v>
      </c>
      <c r="G53" s="368" t="s">
        <v>98</v>
      </c>
      <c r="H53" s="368"/>
      <c r="I53" s="398" t="s">
        <v>1334</v>
      </c>
      <c r="J53" s="397" t="s">
        <v>51</v>
      </c>
      <c r="K53" s="397" t="s">
        <v>51</v>
      </c>
      <c r="L53" s="549">
        <v>0.01</v>
      </c>
      <c r="M53" s="450">
        <f t="shared" si="0"/>
        <v>0</v>
      </c>
      <c r="N53" s="437">
        <v>0.01</v>
      </c>
      <c r="O53" s="437" t="b">
        <v>1</v>
      </c>
    </row>
    <row r="54" spans="1:15" ht="25.5" x14ac:dyDescent="0.2">
      <c r="A54" s="391">
        <v>41</v>
      </c>
      <c r="B54" s="392" t="s">
        <v>231</v>
      </c>
      <c r="C54" s="451">
        <v>0.06</v>
      </c>
      <c r="D54" s="393">
        <v>0.06</v>
      </c>
      <c r="E54" s="395" t="s">
        <v>46</v>
      </c>
      <c r="F54" s="405" t="s">
        <v>57</v>
      </c>
      <c r="G54" s="368" t="s">
        <v>98</v>
      </c>
      <c r="H54" s="368"/>
      <c r="I54" s="398" t="s">
        <v>1334</v>
      </c>
      <c r="J54" s="397" t="s">
        <v>51</v>
      </c>
      <c r="K54" s="397" t="s">
        <v>51</v>
      </c>
      <c r="L54" s="549">
        <v>0.06</v>
      </c>
      <c r="M54" s="450">
        <f t="shared" si="0"/>
        <v>0</v>
      </c>
      <c r="N54" s="437">
        <v>0.06</v>
      </c>
      <c r="O54" s="437" t="b">
        <v>1</v>
      </c>
    </row>
    <row r="55" spans="1:15" s="448" customFormat="1" ht="25.5" x14ac:dyDescent="0.2">
      <c r="A55" s="391">
        <v>42</v>
      </c>
      <c r="B55" s="392" t="s">
        <v>161</v>
      </c>
      <c r="C55" s="451">
        <v>10.98</v>
      </c>
      <c r="D55" s="393">
        <v>10.98</v>
      </c>
      <c r="E55" s="395" t="s">
        <v>46</v>
      </c>
      <c r="F55" s="405" t="s">
        <v>46</v>
      </c>
      <c r="G55" s="468" t="s">
        <v>162</v>
      </c>
      <c r="H55" s="368" t="s">
        <v>89</v>
      </c>
      <c r="I55" s="452" t="s">
        <v>1334</v>
      </c>
      <c r="J55" s="397" t="s">
        <v>51</v>
      </c>
      <c r="K55" s="397" t="s">
        <v>51</v>
      </c>
      <c r="L55" s="549">
        <v>10.98</v>
      </c>
      <c r="M55" s="450">
        <f t="shared" si="0"/>
        <v>0</v>
      </c>
      <c r="N55" s="448">
        <v>10.98</v>
      </c>
      <c r="O55" s="437" t="b">
        <v>1</v>
      </c>
    </row>
    <row r="56" spans="1:15" s="448" customFormat="1" ht="51" x14ac:dyDescent="0.2">
      <c r="A56" s="391">
        <v>43</v>
      </c>
      <c r="B56" s="392" t="s">
        <v>177</v>
      </c>
      <c r="C56" s="451">
        <v>90.38</v>
      </c>
      <c r="D56" s="393">
        <v>94.24</v>
      </c>
      <c r="E56" s="395" t="s">
        <v>1440</v>
      </c>
      <c r="F56" s="395" t="s">
        <v>178</v>
      </c>
      <c r="G56" s="406" t="s">
        <v>179</v>
      </c>
      <c r="H56" s="471" t="s">
        <v>89</v>
      </c>
      <c r="I56" s="452" t="s">
        <v>1334</v>
      </c>
      <c r="J56" s="397" t="s">
        <v>51</v>
      </c>
      <c r="K56" s="397" t="s">
        <v>51</v>
      </c>
      <c r="L56" s="549">
        <v>90.38</v>
      </c>
      <c r="M56" s="450">
        <f t="shared" si="0"/>
        <v>0</v>
      </c>
      <c r="N56" s="448">
        <v>94.24</v>
      </c>
      <c r="O56" s="437" t="b">
        <v>1</v>
      </c>
    </row>
    <row r="57" spans="1:15" s="448" customFormat="1" ht="63.75" x14ac:dyDescent="0.2">
      <c r="A57" s="391">
        <v>44</v>
      </c>
      <c r="B57" s="392" t="s">
        <v>166</v>
      </c>
      <c r="C57" s="451">
        <v>7.5</v>
      </c>
      <c r="D57" s="393">
        <v>7.5</v>
      </c>
      <c r="E57" s="366" t="s">
        <v>46</v>
      </c>
      <c r="F57" s="395" t="s">
        <v>167</v>
      </c>
      <c r="G57" s="368" t="s">
        <v>168</v>
      </c>
      <c r="H57" s="368" t="s">
        <v>169</v>
      </c>
      <c r="I57" s="452" t="s">
        <v>1334</v>
      </c>
      <c r="J57" s="397" t="s">
        <v>67</v>
      </c>
      <c r="K57" s="397" t="s">
        <v>51</v>
      </c>
      <c r="L57" s="549">
        <v>7.5</v>
      </c>
      <c r="M57" s="450">
        <f t="shared" si="0"/>
        <v>0</v>
      </c>
      <c r="N57" s="448">
        <v>7.5</v>
      </c>
      <c r="O57" s="437" t="b">
        <v>1</v>
      </c>
    </row>
    <row r="58" spans="1:15" s="448" customFormat="1" ht="63.75" x14ac:dyDescent="0.2">
      <c r="A58" s="391">
        <v>45</v>
      </c>
      <c r="B58" s="392" t="s">
        <v>173</v>
      </c>
      <c r="C58" s="451">
        <v>16.39</v>
      </c>
      <c r="D58" s="413">
        <v>16.39</v>
      </c>
      <c r="E58" s="395" t="s">
        <v>46</v>
      </c>
      <c r="F58" s="395" t="s">
        <v>167</v>
      </c>
      <c r="G58" s="406" t="s">
        <v>174</v>
      </c>
      <c r="H58" s="471" t="s">
        <v>156</v>
      </c>
      <c r="I58" s="452" t="s">
        <v>1334</v>
      </c>
      <c r="J58" s="397" t="s">
        <v>67</v>
      </c>
      <c r="K58" s="397" t="s">
        <v>51</v>
      </c>
      <c r="L58" s="549">
        <v>16.39</v>
      </c>
      <c r="M58" s="450">
        <f t="shared" si="0"/>
        <v>0</v>
      </c>
      <c r="N58" s="448">
        <v>16.39</v>
      </c>
      <c r="O58" s="437" t="b">
        <v>1</v>
      </c>
    </row>
    <row r="59" spans="1:15" s="448" customFormat="1" ht="36" x14ac:dyDescent="0.2">
      <c r="A59" s="391">
        <v>46</v>
      </c>
      <c r="B59" s="443" t="s">
        <v>324</v>
      </c>
      <c r="C59" s="444">
        <v>1.81</v>
      </c>
      <c r="D59" s="473">
        <v>1.81</v>
      </c>
      <c r="E59" s="374" t="s">
        <v>46</v>
      </c>
      <c r="F59" s="375" t="s">
        <v>325</v>
      </c>
      <c r="G59" s="474" t="s">
        <v>326</v>
      </c>
      <c r="H59" s="475" t="s">
        <v>327</v>
      </c>
      <c r="I59" s="447" t="s">
        <v>1334</v>
      </c>
      <c r="J59" s="397" t="s">
        <v>51</v>
      </c>
      <c r="K59" s="397" t="s">
        <v>51</v>
      </c>
      <c r="L59" s="549">
        <v>1.81</v>
      </c>
      <c r="M59" s="450">
        <f t="shared" si="0"/>
        <v>0</v>
      </c>
      <c r="N59" s="437">
        <v>1.81</v>
      </c>
      <c r="O59" s="437" t="b">
        <v>1</v>
      </c>
    </row>
    <row r="60" spans="1:15" ht="25.5" x14ac:dyDescent="0.2">
      <c r="A60" s="391">
        <v>47</v>
      </c>
      <c r="B60" s="372" t="s">
        <v>360</v>
      </c>
      <c r="C60" s="373">
        <v>0.3</v>
      </c>
      <c r="D60" s="441">
        <v>0.3</v>
      </c>
      <c r="E60" s="395" t="s">
        <v>46</v>
      </c>
      <c r="F60" s="405" t="s">
        <v>361</v>
      </c>
      <c r="G60" s="405" t="s">
        <v>92</v>
      </c>
      <c r="H60" s="442"/>
      <c r="I60" s="377" t="s">
        <v>1334</v>
      </c>
      <c r="J60" s="397" t="s">
        <v>51</v>
      </c>
      <c r="K60" s="397" t="s">
        <v>51</v>
      </c>
      <c r="L60" s="549">
        <v>0.3</v>
      </c>
      <c r="M60" s="450">
        <f t="shared" si="0"/>
        <v>0</v>
      </c>
      <c r="N60" s="448">
        <v>0.3</v>
      </c>
      <c r="O60" s="437" t="b">
        <v>1</v>
      </c>
    </row>
    <row r="61" spans="1:15" ht="25.5" x14ac:dyDescent="0.2">
      <c r="A61" s="391">
        <v>48</v>
      </c>
      <c r="B61" s="372" t="s">
        <v>364</v>
      </c>
      <c r="C61" s="373">
        <v>0.3</v>
      </c>
      <c r="D61" s="441">
        <v>0.3</v>
      </c>
      <c r="E61" s="395" t="s">
        <v>46</v>
      </c>
      <c r="F61" s="405" t="s">
        <v>361</v>
      </c>
      <c r="G61" s="405" t="s">
        <v>92</v>
      </c>
      <c r="H61" s="442"/>
      <c r="I61" s="377" t="s">
        <v>1334</v>
      </c>
      <c r="J61" s="397" t="s">
        <v>51</v>
      </c>
      <c r="K61" s="397" t="s">
        <v>51</v>
      </c>
      <c r="L61" s="549">
        <v>0.3</v>
      </c>
      <c r="M61" s="450">
        <f t="shared" si="0"/>
        <v>0</v>
      </c>
      <c r="N61" s="437">
        <v>0.3</v>
      </c>
      <c r="O61" s="437" t="b">
        <v>1</v>
      </c>
    </row>
    <row r="62" spans="1:15" s="448" customFormat="1" ht="25.5" x14ac:dyDescent="0.2">
      <c r="A62" s="391">
        <v>49</v>
      </c>
      <c r="B62" s="372" t="s">
        <v>382</v>
      </c>
      <c r="C62" s="373">
        <v>0.23</v>
      </c>
      <c r="D62" s="441">
        <v>0.23</v>
      </c>
      <c r="E62" s="395" t="s">
        <v>46</v>
      </c>
      <c r="F62" s="405" t="s">
        <v>383</v>
      </c>
      <c r="G62" s="405" t="s">
        <v>335</v>
      </c>
      <c r="H62" s="442"/>
      <c r="I62" s="377" t="s">
        <v>1334</v>
      </c>
      <c r="J62" s="397" t="s">
        <v>384</v>
      </c>
      <c r="K62" s="397" t="s">
        <v>51</v>
      </c>
      <c r="L62" s="549">
        <v>0.23</v>
      </c>
      <c r="M62" s="450">
        <f t="shared" si="0"/>
        <v>0</v>
      </c>
      <c r="N62" s="448">
        <v>0.23</v>
      </c>
      <c r="O62" s="437" t="b">
        <v>1</v>
      </c>
    </row>
    <row r="63" spans="1:15" ht="24" x14ac:dyDescent="0.2">
      <c r="A63" s="391">
        <v>50</v>
      </c>
      <c r="B63" s="443" t="s">
        <v>275</v>
      </c>
      <c r="C63" s="444">
        <v>69</v>
      </c>
      <c r="D63" s="445">
        <v>69</v>
      </c>
      <c r="E63" s="374" t="s">
        <v>46</v>
      </c>
      <c r="F63" s="375" t="s">
        <v>276</v>
      </c>
      <c r="G63" s="376" t="s">
        <v>277</v>
      </c>
      <c r="H63" s="376"/>
      <c r="I63" s="715" t="s">
        <v>1334</v>
      </c>
      <c r="J63" s="397" t="s">
        <v>51</v>
      </c>
      <c r="K63" s="397" t="s">
        <v>51</v>
      </c>
      <c r="L63" s="549">
        <v>69</v>
      </c>
      <c r="M63" s="450">
        <f t="shared" si="0"/>
        <v>0</v>
      </c>
      <c r="N63" s="437">
        <v>69</v>
      </c>
      <c r="O63" s="437" t="b">
        <v>1</v>
      </c>
    </row>
    <row r="64" spans="1:15" ht="25.5" x14ac:dyDescent="0.2">
      <c r="A64" s="391">
        <v>51</v>
      </c>
      <c r="B64" s="372" t="s">
        <v>447</v>
      </c>
      <c r="C64" s="373">
        <v>0.19</v>
      </c>
      <c r="D64" s="441">
        <v>0.19</v>
      </c>
      <c r="E64" s="374" t="s">
        <v>46</v>
      </c>
      <c r="F64" s="375" t="s">
        <v>448</v>
      </c>
      <c r="G64" s="376" t="s">
        <v>162</v>
      </c>
      <c r="H64" s="442" t="s">
        <v>89</v>
      </c>
      <c r="I64" s="377" t="s">
        <v>1334</v>
      </c>
      <c r="J64" s="378" t="s">
        <v>450</v>
      </c>
      <c r="K64" s="397" t="s">
        <v>51</v>
      </c>
      <c r="L64" s="549">
        <v>0.19</v>
      </c>
      <c r="M64" s="450">
        <f t="shared" si="0"/>
        <v>0</v>
      </c>
      <c r="N64" s="437">
        <v>0.19</v>
      </c>
      <c r="O64" s="437" t="b">
        <v>1</v>
      </c>
    </row>
    <row r="65" spans="1:15" ht="25.5" x14ac:dyDescent="0.2">
      <c r="A65" s="391">
        <v>52</v>
      </c>
      <c r="B65" s="372" t="s">
        <v>452</v>
      </c>
      <c r="C65" s="373">
        <v>0.2</v>
      </c>
      <c r="D65" s="441">
        <v>0.2</v>
      </c>
      <c r="E65" s="374" t="s">
        <v>46</v>
      </c>
      <c r="F65" s="375" t="s">
        <v>448</v>
      </c>
      <c r="G65" s="376" t="s">
        <v>335</v>
      </c>
      <c r="H65" s="442" t="s">
        <v>453</v>
      </c>
      <c r="I65" s="377" t="s">
        <v>1334</v>
      </c>
      <c r="J65" s="378" t="s">
        <v>450</v>
      </c>
      <c r="K65" s="397" t="s">
        <v>51</v>
      </c>
      <c r="L65" s="549">
        <v>0.2</v>
      </c>
      <c r="M65" s="450">
        <f t="shared" si="0"/>
        <v>0</v>
      </c>
      <c r="N65" s="437">
        <v>0.2</v>
      </c>
      <c r="O65" s="437" t="b">
        <v>1</v>
      </c>
    </row>
    <row r="66" spans="1:15" ht="25.5" x14ac:dyDescent="0.2">
      <c r="A66" s="391">
        <v>53</v>
      </c>
      <c r="B66" s="372" t="s">
        <v>454</v>
      </c>
      <c r="C66" s="373">
        <v>0.15</v>
      </c>
      <c r="D66" s="441">
        <v>0.15</v>
      </c>
      <c r="E66" s="374" t="s">
        <v>455</v>
      </c>
      <c r="F66" s="375" t="s">
        <v>448</v>
      </c>
      <c r="G66" s="376" t="s">
        <v>456</v>
      </c>
      <c r="H66" s="442" t="s">
        <v>457</v>
      </c>
      <c r="I66" s="377" t="s">
        <v>1334</v>
      </c>
      <c r="J66" s="378" t="s">
        <v>450</v>
      </c>
      <c r="K66" s="397" t="s">
        <v>51</v>
      </c>
      <c r="L66" s="549">
        <v>0.15</v>
      </c>
      <c r="M66" s="450">
        <f t="shared" si="0"/>
        <v>0</v>
      </c>
      <c r="N66" s="437">
        <v>0.15</v>
      </c>
      <c r="O66" s="437" t="b">
        <v>1</v>
      </c>
    </row>
    <row r="67" spans="1:15" ht="38.25" x14ac:dyDescent="0.2">
      <c r="A67" s="391">
        <v>54</v>
      </c>
      <c r="B67" s="716" t="s">
        <v>464</v>
      </c>
      <c r="C67" s="717">
        <v>6</v>
      </c>
      <c r="D67" s="441"/>
      <c r="E67" s="718" t="s">
        <v>1441</v>
      </c>
      <c r="F67" s="375" t="s">
        <v>1622</v>
      </c>
      <c r="G67" s="719" t="s">
        <v>219</v>
      </c>
      <c r="H67" s="442" t="s">
        <v>156</v>
      </c>
      <c r="I67" s="377" t="s">
        <v>1334</v>
      </c>
      <c r="J67" s="378"/>
      <c r="K67" s="378" t="s">
        <v>51</v>
      </c>
      <c r="L67" s="549">
        <v>6</v>
      </c>
      <c r="M67" s="450">
        <f t="shared" si="0"/>
        <v>0</v>
      </c>
    </row>
    <row r="68" spans="1:15" ht="60" x14ac:dyDescent="0.2">
      <c r="A68" s="391">
        <v>55</v>
      </c>
      <c r="B68" s="372" t="s">
        <v>490</v>
      </c>
      <c r="C68" s="373">
        <v>7.45</v>
      </c>
      <c r="D68" s="479">
        <v>7.45</v>
      </c>
      <c r="E68" s="374" t="s">
        <v>46</v>
      </c>
      <c r="F68" s="374" t="s">
        <v>167</v>
      </c>
      <c r="G68" s="376" t="s">
        <v>174</v>
      </c>
      <c r="H68" s="478" t="s">
        <v>443</v>
      </c>
      <c r="I68" s="377" t="s">
        <v>1334</v>
      </c>
      <c r="J68" s="378" t="s">
        <v>479</v>
      </c>
      <c r="K68" s="397" t="s">
        <v>51</v>
      </c>
      <c r="L68" s="549">
        <v>7.45</v>
      </c>
      <c r="M68" s="450">
        <f t="shared" si="0"/>
        <v>0</v>
      </c>
      <c r="N68" s="437">
        <v>7.45</v>
      </c>
      <c r="O68" s="437" t="b">
        <v>1</v>
      </c>
    </row>
    <row r="69" spans="1:15" ht="38.25" x14ac:dyDescent="0.2">
      <c r="A69" s="391">
        <v>56</v>
      </c>
      <c r="B69" s="372" t="s">
        <v>513</v>
      </c>
      <c r="C69" s="373">
        <v>0.12</v>
      </c>
      <c r="D69" s="441">
        <v>0.12</v>
      </c>
      <c r="E69" s="374" t="s">
        <v>46</v>
      </c>
      <c r="F69" s="375" t="s">
        <v>488</v>
      </c>
      <c r="G69" s="376" t="s">
        <v>509</v>
      </c>
      <c r="H69" s="478" t="s">
        <v>514</v>
      </c>
      <c r="I69" s="377" t="s">
        <v>1334</v>
      </c>
      <c r="J69" s="378" t="s">
        <v>479</v>
      </c>
      <c r="K69" s="397" t="s">
        <v>51</v>
      </c>
      <c r="L69" s="549">
        <v>0.12</v>
      </c>
      <c r="M69" s="450">
        <f t="shared" si="0"/>
        <v>0</v>
      </c>
      <c r="N69" s="437">
        <v>0.12</v>
      </c>
      <c r="O69" s="437" t="b">
        <v>1</v>
      </c>
    </row>
    <row r="70" spans="1:15" ht="38.25" x14ac:dyDescent="0.2">
      <c r="A70" s="391">
        <v>57</v>
      </c>
      <c r="B70" s="372" t="s">
        <v>507</v>
      </c>
      <c r="C70" s="373">
        <v>1.58</v>
      </c>
      <c r="D70" s="441">
        <v>1.58</v>
      </c>
      <c r="E70" s="374" t="s">
        <v>46</v>
      </c>
      <c r="F70" s="374" t="s">
        <v>508</v>
      </c>
      <c r="G70" s="376" t="s">
        <v>509</v>
      </c>
      <c r="H70" s="478" t="s">
        <v>510</v>
      </c>
      <c r="I70" s="377" t="s">
        <v>1334</v>
      </c>
      <c r="J70" s="378" t="s">
        <v>479</v>
      </c>
      <c r="K70" s="397" t="s">
        <v>51</v>
      </c>
      <c r="L70" s="549">
        <v>1.58</v>
      </c>
      <c r="M70" s="450">
        <f t="shared" si="0"/>
        <v>0</v>
      </c>
      <c r="N70" s="437">
        <v>1.58</v>
      </c>
      <c r="O70" s="437" t="b">
        <v>1</v>
      </c>
    </row>
    <row r="71" spans="1:15" ht="38.25" x14ac:dyDescent="0.2">
      <c r="A71" s="391">
        <v>58</v>
      </c>
      <c r="B71" s="372" t="s">
        <v>495</v>
      </c>
      <c r="C71" s="373">
        <v>0.1</v>
      </c>
      <c r="D71" s="441">
        <v>0.1</v>
      </c>
      <c r="E71" s="374" t="s">
        <v>46</v>
      </c>
      <c r="F71" s="375" t="s">
        <v>488</v>
      </c>
      <c r="G71" s="376" t="s">
        <v>179</v>
      </c>
      <c r="H71" s="478" t="s">
        <v>496</v>
      </c>
      <c r="I71" s="377" t="s">
        <v>1334</v>
      </c>
      <c r="J71" s="378" t="s">
        <v>479</v>
      </c>
      <c r="K71" s="397" t="s">
        <v>51</v>
      </c>
      <c r="L71" s="549">
        <v>0.1</v>
      </c>
      <c r="M71" s="450">
        <f t="shared" si="0"/>
        <v>0</v>
      </c>
      <c r="N71" s="437">
        <v>0.1</v>
      </c>
      <c r="O71" s="437" t="b">
        <v>1</v>
      </c>
    </row>
    <row r="72" spans="1:15" ht="38.25" x14ac:dyDescent="0.2">
      <c r="A72" s="391">
        <v>59</v>
      </c>
      <c r="B72" s="372" t="s">
        <v>502</v>
      </c>
      <c r="C72" s="373">
        <v>0.12</v>
      </c>
      <c r="D72" s="441">
        <v>0.12</v>
      </c>
      <c r="E72" s="374" t="s">
        <v>46</v>
      </c>
      <c r="F72" s="375" t="s">
        <v>488</v>
      </c>
      <c r="G72" s="376" t="s">
        <v>393</v>
      </c>
      <c r="H72" s="478" t="s">
        <v>503</v>
      </c>
      <c r="I72" s="377" t="s">
        <v>1334</v>
      </c>
      <c r="J72" s="378" t="s">
        <v>479</v>
      </c>
      <c r="K72" s="397" t="s">
        <v>51</v>
      </c>
      <c r="L72" s="549">
        <v>0.12</v>
      </c>
      <c r="M72" s="450">
        <f t="shared" si="0"/>
        <v>0</v>
      </c>
      <c r="N72" s="437">
        <v>0.12</v>
      </c>
      <c r="O72" s="437" t="b">
        <v>1</v>
      </c>
    </row>
    <row r="73" spans="1:15" ht="38.25" x14ac:dyDescent="0.2">
      <c r="A73" s="391">
        <v>60</v>
      </c>
      <c r="B73" s="372" t="s">
        <v>519</v>
      </c>
      <c r="C73" s="373">
        <v>0.02</v>
      </c>
      <c r="D73" s="441">
        <v>0.02</v>
      </c>
      <c r="E73" s="374" t="s">
        <v>46</v>
      </c>
      <c r="F73" s="375" t="s">
        <v>57</v>
      </c>
      <c r="G73" s="376" t="s">
        <v>520</v>
      </c>
      <c r="H73" s="478" t="s">
        <v>521</v>
      </c>
      <c r="I73" s="377" t="s">
        <v>1334</v>
      </c>
      <c r="J73" s="378" t="s">
        <v>523</v>
      </c>
      <c r="K73" s="397" t="s">
        <v>51</v>
      </c>
      <c r="L73" s="549">
        <v>0.02</v>
      </c>
      <c r="M73" s="450">
        <f t="shared" si="0"/>
        <v>0</v>
      </c>
      <c r="N73" s="437">
        <v>0.02</v>
      </c>
      <c r="O73" s="437" t="b">
        <v>1</v>
      </c>
    </row>
    <row r="74" spans="1:15" ht="38.25" x14ac:dyDescent="0.2">
      <c r="A74" s="391">
        <v>61</v>
      </c>
      <c r="B74" s="372" t="s">
        <v>525</v>
      </c>
      <c r="C74" s="373">
        <v>0.09</v>
      </c>
      <c r="D74" s="441">
        <v>0.09</v>
      </c>
      <c r="E74" s="374" t="s">
        <v>46</v>
      </c>
      <c r="F74" s="375" t="s">
        <v>57</v>
      </c>
      <c r="G74" s="376" t="s">
        <v>526</v>
      </c>
      <c r="H74" s="478" t="s">
        <v>527</v>
      </c>
      <c r="I74" s="377" t="s">
        <v>1334</v>
      </c>
      <c r="J74" s="378" t="s">
        <v>523</v>
      </c>
      <c r="K74" s="397" t="s">
        <v>51</v>
      </c>
      <c r="L74" s="549">
        <v>0.09</v>
      </c>
      <c r="M74" s="450">
        <f t="shared" si="0"/>
        <v>0</v>
      </c>
      <c r="N74" s="437">
        <v>0.09</v>
      </c>
      <c r="O74" s="437" t="b">
        <v>1</v>
      </c>
    </row>
    <row r="75" spans="1:15" ht="38.25" x14ac:dyDescent="0.2">
      <c r="A75" s="391">
        <v>62</v>
      </c>
      <c r="B75" s="372" t="s">
        <v>529</v>
      </c>
      <c r="C75" s="373">
        <v>0.59</v>
      </c>
      <c r="D75" s="441">
        <v>0.59</v>
      </c>
      <c r="E75" s="374" t="s">
        <v>46</v>
      </c>
      <c r="F75" s="375" t="s">
        <v>57</v>
      </c>
      <c r="G75" s="376" t="s">
        <v>526</v>
      </c>
      <c r="H75" s="478" t="s">
        <v>530</v>
      </c>
      <c r="I75" s="377" t="s">
        <v>1334</v>
      </c>
      <c r="J75" s="378" t="s">
        <v>523</v>
      </c>
      <c r="K75" s="397" t="s">
        <v>51</v>
      </c>
      <c r="L75" s="549">
        <v>0.59</v>
      </c>
      <c r="M75" s="450">
        <f t="shared" si="0"/>
        <v>0</v>
      </c>
      <c r="N75" s="437">
        <v>0.59</v>
      </c>
      <c r="O75" s="437" t="b">
        <v>1</v>
      </c>
    </row>
    <row r="76" spans="1:15" ht="38.25" x14ac:dyDescent="0.2">
      <c r="A76" s="391">
        <v>63</v>
      </c>
      <c r="B76" s="372" t="s">
        <v>532</v>
      </c>
      <c r="C76" s="373">
        <v>0.77</v>
      </c>
      <c r="D76" s="441">
        <v>0.77</v>
      </c>
      <c r="E76" s="374" t="s">
        <v>46</v>
      </c>
      <c r="F76" s="375" t="s">
        <v>57</v>
      </c>
      <c r="G76" s="376" t="s">
        <v>526</v>
      </c>
      <c r="H76" s="478" t="s">
        <v>533</v>
      </c>
      <c r="I76" s="377" t="s">
        <v>1334</v>
      </c>
      <c r="J76" s="378" t="s">
        <v>523</v>
      </c>
      <c r="K76" s="397" t="s">
        <v>51</v>
      </c>
      <c r="L76" s="549">
        <v>0.77</v>
      </c>
      <c r="M76" s="450">
        <f t="shared" si="0"/>
        <v>0</v>
      </c>
      <c r="N76" s="437">
        <v>0.77</v>
      </c>
      <c r="O76" s="437" t="b">
        <v>1</v>
      </c>
    </row>
    <row r="77" spans="1:15" ht="38.25" x14ac:dyDescent="0.2">
      <c r="A77" s="391">
        <v>64</v>
      </c>
      <c r="B77" s="372" t="s">
        <v>534</v>
      </c>
      <c r="C77" s="373">
        <v>0.11</v>
      </c>
      <c r="D77" s="441">
        <v>0.11</v>
      </c>
      <c r="E77" s="374" t="s">
        <v>46</v>
      </c>
      <c r="F77" s="375" t="s">
        <v>57</v>
      </c>
      <c r="G77" s="376" t="s">
        <v>526</v>
      </c>
      <c r="H77" s="478" t="s">
        <v>535</v>
      </c>
      <c r="I77" s="377" t="s">
        <v>1334</v>
      </c>
      <c r="J77" s="378" t="s">
        <v>523</v>
      </c>
      <c r="K77" s="397" t="s">
        <v>51</v>
      </c>
      <c r="L77" s="549">
        <v>0.11</v>
      </c>
      <c r="M77" s="450">
        <f t="shared" ref="M77:M106" si="1">C77-L77</f>
        <v>0</v>
      </c>
      <c r="N77" s="437">
        <v>0.11</v>
      </c>
      <c r="O77" s="437" t="b">
        <v>1</v>
      </c>
    </row>
    <row r="78" spans="1:15" ht="38.25" x14ac:dyDescent="0.2">
      <c r="A78" s="391">
        <v>65</v>
      </c>
      <c r="B78" s="372" t="s">
        <v>537</v>
      </c>
      <c r="C78" s="373">
        <v>7.0000000000000007E-2</v>
      </c>
      <c r="D78" s="441">
        <v>7.0000000000000007E-2</v>
      </c>
      <c r="E78" s="374" t="s">
        <v>46</v>
      </c>
      <c r="F78" s="375" t="s">
        <v>57</v>
      </c>
      <c r="G78" s="376" t="s">
        <v>526</v>
      </c>
      <c r="H78" s="478" t="s">
        <v>538</v>
      </c>
      <c r="I78" s="377" t="s">
        <v>1334</v>
      </c>
      <c r="J78" s="378" t="s">
        <v>523</v>
      </c>
      <c r="K78" s="397" t="s">
        <v>51</v>
      </c>
      <c r="L78" s="549">
        <v>7.0000000000000007E-2</v>
      </c>
      <c r="M78" s="450">
        <f t="shared" si="1"/>
        <v>0</v>
      </c>
      <c r="N78" s="437">
        <v>7.0000000000000007E-2</v>
      </c>
      <c r="O78" s="437" t="b">
        <v>1</v>
      </c>
    </row>
    <row r="79" spans="1:15" ht="38.25" x14ac:dyDescent="0.2">
      <c r="A79" s="391">
        <v>66</v>
      </c>
      <c r="B79" s="372" t="s">
        <v>543</v>
      </c>
      <c r="C79" s="373">
        <v>0.06</v>
      </c>
      <c r="D79" s="441">
        <v>0.06</v>
      </c>
      <c r="E79" s="374" t="s">
        <v>46</v>
      </c>
      <c r="F79" s="375" t="s">
        <v>57</v>
      </c>
      <c r="G79" s="376" t="s">
        <v>526</v>
      </c>
      <c r="H79" s="478" t="s">
        <v>544</v>
      </c>
      <c r="I79" s="377" t="s">
        <v>1334</v>
      </c>
      <c r="J79" s="378" t="s">
        <v>523</v>
      </c>
      <c r="K79" s="397" t="s">
        <v>51</v>
      </c>
      <c r="L79" s="549">
        <v>0.06</v>
      </c>
      <c r="M79" s="450">
        <f t="shared" si="1"/>
        <v>0</v>
      </c>
      <c r="N79" s="437">
        <v>0.06</v>
      </c>
      <c r="O79" s="437" t="b">
        <v>1</v>
      </c>
    </row>
    <row r="80" spans="1:15" ht="38.25" x14ac:dyDescent="0.2">
      <c r="A80" s="391">
        <v>67</v>
      </c>
      <c r="B80" s="372" t="s">
        <v>546</v>
      </c>
      <c r="C80" s="373">
        <v>7.0000000000000007E-2</v>
      </c>
      <c r="D80" s="441">
        <v>7.0000000000000007E-2</v>
      </c>
      <c r="E80" s="374" t="s">
        <v>46</v>
      </c>
      <c r="F80" s="375" t="s">
        <v>57</v>
      </c>
      <c r="G80" s="376" t="s">
        <v>526</v>
      </c>
      <c r="H80" s="478" t="s">
        <v>547</v>
      </c>
      <c r="I80" s="377" t="s">
        <v>1334</v>
      </c>
      <c r="J80" s="378" t="s">
        <v>523</v>
      </c>
      <c r="K80" s="397" t="s">
        <v>51</v>
      </c>
      <c r="L80" s="549">
        <v>7.0000000000000007E-2</v>
      </c>
      <c r="M80" s="450">
        <f t="shared" si="1"/>
        <v>0</v>
      </c>
      <c r="N80" s="437">
        <v>7.0000000000000007E-2</v>
      </c>
      <c r="O80" s="437" t="b">
        <v>1</v>
      </c>
    </row>
    <row r="81" spans="1:15" ht="38.25" x14ac:dyDescent="0.2">
      <c r="A81" s="391">
        <v>68</v>
      </c>
      <c r="B81" s="372" t="s">
        <v>548</v>
      </c>
      <c r="C81" s="373">
        <v>0.28000000000000003</v>
      </c>
      <c r="D81" s="441">
        <v>0.28000000000000003</v>
      </c>
      <c r="E81" s="374" t="s">
        <v>46</v>
      </c>
      <c r="F81" s="375" t="s">
        <v>57</v>
      </c>
      <c r="G81" s="376" t="s">
        <v>526</v>
      </c>
      <c r="H81" s="478" t="s">
        <v>549</v>
      </c>
      <c r="I81" s="377" t="s">
        <v>1334</v>
      </c>
      <c r="J81" s="378" t="s">
        <v>523</v>
      </c>
      <c r="K81" s="397" t="s">
        <v>51</v>
      </c>
      <c r="L81" s="549">
        <v>0.28000000000000003</v>
      </c>
      <c r="M81" s="450">
        <f t="shared" si="1"/>
        <v>0</v>
      </c>
      <c r="N81" s="437">
        <v>0.28000000000000003</v>
      </c>
      <c r="O81" s="437" t="b">
        <v>1</v>
      </c>
    </row>
    <row r="82" spans="1:15" ht="38.25" x14ac:dyDescent="0.2">
      <c r="A82" s="391">
        <v>69</v>
      </c>
      <c r="B82" s="372" t="s">
        <v>551</v>
      </c>
      <c r="C82" s="373">
        <v>0.06</v>
      </c>
      <c r="D82" s="441">
        <v>0.06</v>
      </c>
      <c r="E82" s="374" t="s">
        <v>46</v>
      </c>
      <c r="F82" s="375" t="s">
        <v>57</v>
      </c>
      <c r="G82" s="376" t="s">
        <v>552</v>
      </c>
      <c r="H82" s="478" t="s">
        <v>553</v>
      </c>
      <c r="I82" s="377" t="s">
        <v>1334</v>
      </c>
      <c r="J82" s="378" t="s">
        <v>523</v>
      </c>
      <c r="K82" s="397" t="s">
        <v>51</v>
      </c>
      <c r="L82" s="549">
        <v>0.06</v>
      </c>
      <c r="M82" s="450">
        <f t="shared" si="1"/>
        <v>0</v>
      </c>
      <c r="N82" s="437">
        <v>0.06</v>
      </c>
      <c r="O82" s="437" t="b">
        <v>1</v>
      </c>
    </row>
    <row r="83" spans="1:15" ht="38.25" x14ac:dyDescent="0.2">
      <c r="A83" s="391">
        <v>70</v>
      </c>
      <c r="B83" s="372" t="s">
        <v>555</v>
      </c>
      <c r="C83" s="373">
        <v>0.1</v>
      </c>
      <c r="D83" s="441">
        <v>0.1</v>
      </c>
      <c r="E83" s="374" t="s">
        <v>46</v>
      </c>
      <c r="F83" s="375" t="s">
        <v>57</v>
      </c>
      <c r="G83" s="376" t="s">
        <v>552</v>
      </c>
      <c r="H83" s="478" t="s">
        <v>556</v>
      </c>
      <c r="I83" s="377" t="s">
        <v>1334</v>
      </c>
      <c r="J83" s="378" t="s">
        <v>523</v>
      </c>
      <c r="K83" s="397" t="s">
        <v>51</v>
      </c>
      <c r="L83" s="549">
        <v>0.1</v>
      </c>
      <c r="M83" s="450">
        <f t="shared" si="1"/>
        <v>0</v>
      </c>
      <c r="N83" s="437">
        <v>0.1</v>
      </c>
      <c r="O83" s="437" t="b">
        <v>1</v>
      </c>
    </row>
    <row r="84" spans="1:15" ht="38.25" x14ac:dyDescent="0.2">
      <c r="A84" s="391">
        <v>71</v>
      </c>
      <c r="B84" s="372" t="s">
        <v>558</v>
      </c>
      <c r="C84" s="373">
        <v>0.1</v>
      </c>
      <c r="D84" s="441">
        <v>0.1</v>
      </c>
      <c r="E84" s="374" t="s">
        <v>46</v>
      </c>
      <c r="F84" s="375" t="s">
        <v>57</v>
      </c>
      <c r="G84" s="376" t="s">
        <v>552</v>
      </c>
      <c r="H84" s="478" t="s">
        <v>559</v>
      </c>
      <c r="I84" s="377" t="s">
        <v>1334</v>
      </c>
      <c r="J84" s="378" t="s">
        <v>560</v>
      </c>
      <c r="K84" s="397" t="s">
        <v>51</v>
      </c>
      <c r="L84" s="549">
        <v>0.1</v>
      </c>
      <c r="M84" s="450">
        <f t="shared" si="1"/>
        <v>0</v>
      </c>
      <c r="N84" s="437">
        <v>0.1</v>
      </c>
      <c r="O84" s="437" t="b">
        <v>1</v>
      </c>
    </row>
    <row r="85" spans="1:15" ht="38.25" x14ac:dyDescent="0.2">
      <c r="A85" s="391">
        <v>72</v>
      </c>
      <c r="B85" s="372" t="s">
        <v>562</v>
      </c>
      <c r="C85" s="373">
        <v>0.1</v>
      </c>
      <c r="D85" s="441">
        <v>0.1</v>
      </c>
      <c r="E85" s="374" t="s">
        <v>46</v>
      </c>
      <c r="F85" s="375" t="s">
        <v>57</v>
      </c>
      <c r="G85" s="376" t="s">
        <v>552</v>
      </c>
      <c r="H85" s="478" t="s">
        <v>563</v>
      </c>
      <c r="I85" s="377" t="s">
        <v>1334</v>
      </c>
      <c r="J85" s="378" t="s">
        <v>565</v>
      </c>
      <c r="K85" s="397" t="s">
        <v>51</v>
      </c>
      <c r="L85" s="549">
        <v>0.1</v>
      </c>
      <c r="M85" s="450">
        <f t="shared" si="1"/>
        <v>0</v>
      </c>
      <c r="N85" s="437">
        <v>0.1</v>
      </c>
      <c r="O85" s="437" t="b">
        <v>1</v>
      </c>
    </row>
    <row r="86" spans="1:15" ht="38.25" x14ac:dyDescent="0.2">
      <c r="A86" s="391">
        <v>73</v>
      </c>
      <c r="B86" s="372" t="s">
        <v>566</v>
      </c>
      <c r="C86" s="373">
        <v>0.05</v>
      </c>
      <c r="D86" s="441">
        <v>0.05</v>
      </c>
      <c r="E86" s="374" t="s">
        <v>46</v>
      </c>
      <c r="F86" s="375" t="s">
        <v>57</v>
      </c>
      <c r="G86" s="376" t="s">
        <v>552</v>
      </c>
      <c r="H86" s="478" t="s">
        <v>567</v>
      </c>
      <c r="I86" s="377" t="s">
        <v>1334</v>
      </c>
      <c r="J86" s="378" t="s">
        <v>523</v>
      </c>
      <c r="K86" s="397" t="s">
        <v>51</v>
      </c>
      <c r="L86" s="549">
        <v>0.05</v>
      </c>
      <c r="M86" s="450">
        <f t="shared" si="1"/>
        <v>0</v>
      </c>
      <c r="N86" s="437">
        <v>0.05</v>
      </c>
      <c r="O86" s="437" t="b">
        <v>1</v>
      </c>
    </row>
    <row r="87" spans="1:15" ht="38.25" x14ac:dyDescent="0.2">
      <c r="A87" s="391">
        <v>74</v>
      </c>
      <c r="B87" s="372" t="s">
        <v>569</v>
      </c>
      <c r="C87" s="373">
        <v>0.06</v>
      </c>
      <c r="D87" s="441">
        <v>0.06</v>
      </c>
      <c r="E87" s="374" t="s">
        <v>46</v>
      </c>
      <c r="F87" s="375" t="s">
        <v>57</v>
      </c>
      <c r="G87" s="376" t="s">
        <v>552</v>
      </c>
      <c r="H87" s="478" t="s">
        <v>570</v>
      </c>
      <c r="I87" s="377" t="s">
        <v>1334</v>
      </c>
      <c r="J87" s="378" t="s">
        <v>523</v>
      </c>
      <c r="K87" s="397" t="s">
        <v>51</v>
      </c>
      <c r="L87" s="549">
        <v>0.06</v>
      </c>
      <c r="M87" s="450">
        <f t="shared" si="1"/>
        <v>0</v>
      </c>
      <c r="N87" s="437">
        <v>0.06</v>
      </c>
      <c r="O87" s="437" t="b">
        <v>1</v>
      </c>
    </row>
    <row r="88" spans="1:15" ht="38.25" x14ac:dyDescent="0.2">
      <c r="A88" s="391">
        <v>75</v>
      </c>
      <c r="B88" s="372" t="s">
        <v>571</v>
      </c>
      <c r="C88" s="373">
        <v>0.23</v>
      </c>
      <c r="D88" s="441">
        <v>0.23</v>
      </c>
      <c r="E88" s="374" t="s">
        <v>46</v>
      </c>
      <c r="F88" s="375" t="s">
        <v>57</v>
      </c>
      <c r="G88" s="376" t="s">
        <v>552</v>
      </c>
      <c r="H88" s="478" t="s">
        <v>572</v>
      </c>
      <c r="I88" s="377" t="s">
        <v>1334</v>
      </c>
      <c r="J88" s="378" t="s">
        <v>565</v>
      </c>
      <c r="K88" s="397" t="s">
        <v>51</v>
      </c>
      <c r="L88" s="549">
        <v>0.23</v>
      </c>
      <c r="M88" s="450">
        <f t="shared" si="1"/>
        <v>0</v>
      </c>
      <c r="N88" s="437">
        <v>0.23</v>
      </c>
      <c r="O88" s="437" t="b">
        <v>1</v>
      </c>
    </row>
    <row r="89" spans="1:15" ht="38.25" x14ac:dyDescent="0.2">
      <c r="A89" s="391">
        <v>76</v>
      </c>
      <c r="B89" s="372" t="s">
        <v>573</v>
      </c>
      <c r="C89" s="373">
        <v>0.24</v>
      </c>
      <c r="D89" s="441">
        <v>0.24</v>
      </c>
      <c r="E89" s="374" t="s">
        <v>46</v>
      </c>
      <c r="F89" s="375" t="s">
        <v>57</v>
      </c>
      <c r="G89" s="376" t="s">
        <v>574</v>
      </c>
      <c r="H89" s="478" t="s">
        <v>575</v>
      </c>
      <c r="I89" s="377" t="s">
        <v>1334</v>
      </c>
      <c r="J89" s="378" t="s">
        <v>523</v>
      </c>
      <c r="K89" s="397" t="s">
        <v>51</v>
      </c>
      <c r="L89" s="549">
        <v>0.24</v>
      </c>
      <c r="M89" s="450">
        <f t="shared" si="1"/>
        <v>0</v>
      </c>
      <c r="N89" s="437">
        <v>0.24</v>
      </c>
      <c r="O89" s="437" t="b">
        <v>1</v>
      </c>
    </row>
    <row r="90" spans="1:15" ht="38.25" x14ac:dyDescent="0.2">
      <c r="A90" s="391">
        <v>77</v>
      </c>
      <c r="B90" s="372" t="s">
        <v>576</v>
      </c>
      <c r="C90" s="373">
        <v>0.16</v>
      </c>
      <c r="D90" s="441">
        <v>0.16</v>
      </c>
      <c r="E90" s="374" t="s">
        <v>46</v>
      </c>
      <c r="F90" s="375" t="s">
        <v>57</v>
      </c>
      <c r="G90" s="376" t="s">
        <v>574</v>
      </c>
      <c r="H90" s="478" t="s">
        <v>577</v>
      </c>
      <c r="I90" s="377" t="s">
        <v>1334</v>
      </c>
      <c r="J90" s="378" t="s">
        <v>523</v>
      </c>
      <c r="K90" s="397" t="s">
        <v>51</v>
      </c>
      <c r="L90" s="549">
        <v>0.16</v>
      </c>
      <c r="M90" s="450">
        <f t="shared" si="1"/>
        <v>0</v>
      </c>
      <c r="N90" s="437">
        <v>0.16</v>
      </c>
      <c r="O90" s="437" t="b">
        <v>1</v>
      </c>
    </row>
    <row r="91" spans="1:15" ht="38.25" x14ac:dyDescent="0.2">
      <c r="A91" s="391">
        <v>78</v>
      </c>
      <c r="B91" s="372" t="s">
        <v>578</v>
      </c>
      <c r="C91" s="373">
        <v>1.33</v>
      </c>
      <c r="D91" s="441">
        <v>1.33</v>
      </c>
      <c r="E91" s="374" t="s">
        <v>46</v>
      </c>
      <c r="F91" s="375" t="s">
        <v>57</v>
      </c>
      <c r="G91" s="376" t="s">
        <v>574</v>
      </c>
      <c r="H91" s="478" t="s">
        <v>579</v>
      </c>
      <c r="I91" s="377" t="s">
        <v>1334</v>
      </c>
      <c r="J91" s="378" t="s">
        <v>523</v>
      </c>
      <c r="K91" s="397" t="s">
        <v>51</v>
      </c>
      <c r="L91" s="549">
        <v>1.33</v>
      </c>
      <c r="M91" s="450">
        <f t="shared" si="1"/>
        <v>0</v>
      </c>
      <c r="N91" s="437">
        <v>1.33</v>
      </c>
      <c r="O91" s="437" t="b">
        <v>1</v>
      </c>
    </row>
    <row r="92" spans="1:15" ht="38.25" x14ac:dyDescent="0.2">
      <c r="A92" s="391">
        <v>79</v>
      </c>
      <c r="B92" s="372" t="s">
        <v>580</v>
      </c>
      <c r="C92" s="373">
        <v>0.21</v>
      </c>
      <c r="D92" s="441">
        <v>0.21</v>
      </c>
      <c r="E92" s="374" t="s">
        <v>46</v>
      </c>
      <c r="F92" s="375" t="s">
        <v>57</v>
      </c>
      <c r="G92" s="376" t="s">
        <v>574</v>
      </c>
      <c r="H92" s="478" t="s">
        <v>581</v>
      </c>
      <c r="I92" s="377" t="s">
        <v>1334</v>
      </c>
      <c r="J92" s="378" t="s">
        <v>523</v>
      </c>
      <c r="K92" s="397" t="s">
        <v>51</v>
      </c>
      <c r="L92" s="549">
        <v>0.21</v>
      </c>
      <c r="M92" s="450">
        <f t="shared" si="1"/>
        <v>0</v>
      </c>
      <c r="N92" s="437">
        <v>0.21</v>
      </c>
      <c r="O92" s="437" t="b">
        <v>1</v>
      </c>
    </row>
    <row r="93" spans="1:15" ht="38.25" x14ac:dyDescent="0.2">
      <c r="A93" s="391">
        <v>80</v>
      </c>
      <c r="B93" s="372" t="s">
        <v>583</v>
      </c>
      <c r="C93" s="373">
        <v>0.65</v>
      </c>
      <c r="D93" s="441">
        <v>0.65</v>
      </c>
      <c r="E93" s="374" t="s">
        <v>46</v>
      </c>
      <c r="F93" s="375" t="s">
        <v>57</v>
      </c>
      <c r="G93" s="376" t="s">
        <v>574</v>
      </c>
      <c r="H93" s="478" t="s">
        <v>584</v>
      </c>
      <c r="I93" s="377" t="s">
        <v>1334</v>
      </c>
      <c r="J93" s="378" t="s">
        <v>523</v>
      </c>
      <c r="K93" s="397" t="s">
        <v>51</v>
      </c>
      <c r="L93" s="549">
        <v>0.65</v>
      </c>
      <c r="M93" s="450">
        <f t="shared" si="1"/>
        <v>0</v>
      </c>
      <c r="N93" s="437">
        <v>0.65</v>
      </c>
      <c r="O93" s="437" t="b">
        <v>1</v>
      </c>
    </row>
    <row r="94" spans="1:15" ht="38.25" x14ac:dyDescent="0.2">
      <c r="A94" s="391">
        <v>81</v>
      </c>
      <c r="B94" s="372" t="s">
        <v>585</v>
      </c>
      <c r="C94" s="373">
        <v>0.14000000000000001</v>
      </c>
      <c r="D94" s="441">
        <v>0.14000000000000001</v>
      </c>
      <c r="E94" s="374" t="s">
        <v>46</v>
      </c>
      <c r="F94" s="375" t="s">
        <v>57</v>
      </c>
      <c r="G94" s="376" t="s">
        <v>586</v>
      </c>
      <c r="H94" s="478" t="s">
        <v>587</v>
      </c>
      <c r="I94" s="377" t="s">
        <v>1334</v>
      </c>
      <c r="J94" s="378" t="s">
        <v>523</v>
      </c>
      <c r="K94" s="397" t="s">
        <v>51</v>
      </c>
      <c r="L94" s="549">
        <v>0.14000000000000001</v>
      </c>
      <c r="M94" s="450">
        <f t="shared" si="1"/>
        <v>0</v>
      </c>
      <c r="N94" s="437">
        <v>0.14000000000000001</v>
      </c>
      <c r="O94" s="437" t="b">
        <v>1</v>
      </c>
    </row>
    <row r="95" spans="1:15" ht="38.25" x14ac:dyDescent="0.2">
      <c r="A95" s="391">
        <v>82</v>
      </c>
      <c r="B95" s="372" t="s">
        <v>1265</v>
      </c>
      <c r="C95" s="373">
        <v>0.09</v>
      </c>
      <c r="D95" s="441">
        <v>0.09</v>
      </c>
      <c r="E95" s="374" t="s">
        <v>46</v>
      </c>
      <c r="F95" s="375" t="s">
        <v>57</v>
      </c>
      <c r="G95" s="376" t="s">
        <v>586</v>
      </c>
      <c r="H95" s="478" t="s">
        <v>590</v>
      </c>
      <c r="I95" s="377" t="s">
        <v>1334</v>
      </c>
      <c r="J95" s="378" t="s">
        <v>523</v>
      </c>
      <c r="K95" s="397" t="s">
        <v>51</v>
      </c>
      <c r="L95" s="549">
        <v>0.09</v>
      </c>
      <c r="M95" s="450">
        <f t="shared" si="1"/>
        <v>0</v>
      </c>
      <c r="N95" s="437">
        <v>0.09</v>
      </c>
      <c r="O95" s="437" t="b">
        <v>1</v>
      </c>
    </row>
    <row r="96" spans="1:15" ht="38.25" x14ac:dyDescent="0.2">
      <c r="A96" s="391">
        <v>83</v>
      </c>
      <c r="B96" s="372" t="s">
        <v>1266</v>
      </c>
      <c r="C96" s="373">
        <v>0.51</v>
      </c>
      <c r="D96" s="441">
        <v>0.51</v>
      </c>
      <c r="E96" s="374" t="s">
        <v>46</v>
      </c>
      <c r="F96" s="375" t="s">
        <v>57</v>
      </c>
      <c r="G96" s="376" t="s">
        <v>586</v>
      </c>
      <c r="H96" s="478" t="s">
        <v>592</v>
      </c>
      <c r="I96" s="377" t="s">
        <v>1334</v>
      </c>
      <c r="J96" s="378" t="s">
        <v>523</v>
      </c>
      <c r="K96" s="397" t="s">
        <v>51</v>
      </c>
      <c r="L96" s="549">
        <v>0.51</v>
      </c>
      <c r="M96" s="450">
        <f t="shared" si="1"/>
        <v>0</v>
      </c>
      <c r="N96" s="437">
        <v>0.51</v>
      </c>
      <c r="O96" s="437" t="b">
        <v>1</v>
      </c>
    </row>
    <row r="97" spans="1:15" ht="38.25" x14ac:dyDescent="0.2">
      <c r="A97" s="391">
        <v>84</v>
      </c>
      <c r="B97" s="372" t="s">
        <v>1267</v>
      </c>
      <c r="C97" s="373">
        <v>0.23</v>
      </c>
      <c r="D97" s="441">
        <v>0.23</v>
      </c>
      <c r="E97" s="374" t="s">
        <v>46</v>
      </c>
      <c r="F97" s="375" t="s">
        <v>57</v>
      </c>
      <c r="G97" s="376" t="s">
        <v>430</v>
      </c>
      <c r="H97" s="478" t="s">
        <v>595</v>
      </c>
      <c r="I97" s="377" t="s">
        <v>1334</v>
      </c>
      <c r="J97" s="378" t="s">
        <v>523</v>
      </c>
      <c r="K97" s="397" t="s">
        <v>51</v>
      </c>
      <c r="L97" s="549">
        <v>0.23</v>
      </c>
      <c r="M97" s="450">
        <f t="shared" si="1"/>
        <v>0</v>
      </c>
      <c r="N97" s="437">
        <v>0.23</v>
      </c>
      <c r="O97" s="437" t="b">
        <v>1</v>
      </c>
    </row>
    <row r="98" spans="1:15" ht="38.25" x14ac:dyDescent="0.2">
      <c r="A98" s="391">
        <v>85</v>
      </c>
      <c r="B98" s="372" t="s">
        <v>1268</v>
      </c>
      <c r="C98" s="373">
        <v>0.2</v>
      </c>
      <c r="D98" s="441">
        <v>0.2</v>
      </c>
      <c r="E98" s="374" t="s">
        <v>46</v>
      </c>
      <c r="F98" s="375" t="s">
        <v>57</v>
      </c>
      <c r="G98" s="376" t="s">
        <v>430</v>
      </c>
      <c r="H98" s="478" t="s">
        <v>597</v>
      </c>
      <c r="I98" s="377" t="s">
        <v>1334</v>
      </c>
      <c r="J98" s="378" t="s">
        <v>565</v>
      </c>
      <c r="K98" s="397" t="s">
        <v>51</v>
      </c>
      <c r="L98" s="549">
        <v>0.2</v>
      </c>
      <c r="M98" s="450">
        <f t="shared" si="1"/>
        <v>0</v>
      </c>
      <c r="N98" s="437">
        <v>0.2</v>
      </c>
      <c r="O98" s="437" t="b">
        <v>1</v>
      </c>
    </row>
    <row r="99" spans="1:15" ht="38.25" x14ac:dyDescent="0.2">
      <c r="A99" s="391">
        <v>86</v>
      </c>
      <c r="B99" s="372" t="s">
        <v>1269</v>
      </c>
      <c r="C99" s="373">
        <v>0.15</v>
      </c>
      <c r="D99" s="441">
        <v>0.15</v>
      </c>
      <c r="E99" s="374" t="s">
        <v>46</v>
      </c>
      <c r="F99" s="375" t="s">
        <v>57</v>
      </c>
      <c r="G99" s="376" t="s">
        <v>430</v>
      </c>
      <c r="H99" s="478" t="s">
        <v>599</v>
      </c>
      <c r="I99" s="377" t="s">
        <v>1334</v>
      </c>
      <c r="J99" s="378" t="s">
        <v>523</v>
      </c>
      <c r="K99" s="397" t="s">
        <v>51</v>
      </c>
      <c r="L99" s="549">
        <v>0.15</v>
      </c>
      <c r="M99" s="450">
        <f t="shared" si="1"/>
        <v>0</v>
      </c>
      <c r="N99" s="437">
        <v>0.15</v>
      </c>
      <c r="O99" s="437" t="b">
        <v>1</v>
      </c>
    </row>
    <row r="100" spans="1:15" ht="38.25" x14ac:dyDescent="0.2">
      <c r="A100" s="391">
        <v>87</v>
      </c>
      <c r="B100" s="372" t="s">
        <v>1270</v>
      </c>
      <c r="C100" s="373">
        <v>0.48</v>
      </c>
      <c r="D100" s="441">
        <v>0.48</v>
      </c>
      <c r="E100" s="374" t="s">
        <v>46</v>
      </c>
      <c r="F100" s="375" t="s">
        <v>57</v>
      </c>
      <c r="G100" s="376" t="s">
        <v>430</v>
      </c>
      <c r="H100" s="478" t="s">
        <v>601</v>
      </c>
      <c r="I100" s="377" t="s">
        <v>1334</v>
      </c>
      <c r="J100" s="378" t="s">
        <v>565</v>
      </c>
      <c r="K100" s="397" t="s">
        <v>51</v>
      </c>
      <c r="L100" s="549">
        <v>0.48</v>
      </c>
      <c r="M100" s="450">
        <f t="shared" si="1"/>
        <v>0</v>
      </c>
      <c r="N100" s="437">
        <v>0.48</v>
      </c>
      <c r="O100" s="437" t="b">
        <v>1</v>
      </c>
    </row>
    <row r="101" spans="1:15" ht="38.25" x14ac:dyDescent="0.2">
      <c r="A101" s="391">
        <v>88</v>
      </c>
      <c r="B101" s="372" t="s">
        <v>1271</v>
      </c>
      <c r="C101" s="373">
        <v>0.53</v>
      </c>
      <c r="D101" s="441">
        <v>0.53</v>
      </c>
      <c r="E101" s="374" t="s">
        <v>46</v>
      </c>
      <c r="F101" s="375" t="s">
        <v>57</v>
      </c>
      <c r="G101" s="376" t="s">
        <v>424</v>
      </c>
      <c r="H101" s="478" t="s">
        <v>603</v>
      </c>
      <c r="I101" s="377" t="s">
        <v>1334</v>
      </c>
      <c r="J101" s="378" t="s">
        <v>523</v>
      </c>
      <c r="K101" s="397" t="s">
        <v>51</v>
      </c>
      <c r="L101" s="549">
        <v>0.53</v>
      </c>
      <c r="M101" s="450">
        <f t="shared" si="1"/>
        <v>0</v>
      </c>
      <c r="N101" s="437">
        <v>0.53</v>
      </c>
      <c r="O101" s="437" t="b">
        <v>1</v>
      </c>
    </row>
    <row r="102" spans="1:15" ht="51" x14ac:dyDescent="0.2">
      <c r="A102" s="391">
        <v>89</v>
      </c>
      <c r="B102" s="372" t="s">
        <v>1272</v>
      </c>
      <c r="C102" s="373">
        <v>0.21</v>
      </c>
      <c r="D102" s="441">
        <v>0.21</v>
      </c>
      <c r="E102" s="374" t="s">
        <v>46</v>
      </c>
      <c r="F102" s="375" t="s">
        <v>57</v>
      </c>
      <c r="G102" s="376" t="s">
        <v>424</v>
      </c>
      <c r="H102" s="478" t="s">
        <v>1184</v>
      </c>
      <c r="I102" s="377" t="s">
        <v>1334</v>
      </c>
      <c r="J102" s="378" t="s">
        <v>565</v>
      </c>
      <c r="K102" s="397" t="s">
        <v>51</v>
      </c>
      <c r="L102" s="549">
        <v>0.21</v>
      </c>
      <c r="M102" s="450">
        <f t="shared" si="1"/>
        <v>0</v>
      </c>
      <c r="N102" s="437">
        <v>0.21</v>
      </c>
      <c r="O102" s="437" t="b">
        <v>1</v>
      </c>
    </row>
    <row r="103" spans="1:15" ht="38.25" x14ac:dyDescent="0.2">
      <c r="A103" s="391">
        <v>90</v>
      </c>
      <c r="B103" s="372" t="s">
        <v>604</v>
      </c>
      <c r="C103" s="373">
        <v>0.78</v>
      </c>
      <c r="D103" s="441">
        <v>0.78</v>
      </c>
      <c r="E103" s="374" t="s">
        <v>46</v>
      </c>
      <c r="F103" s="375" t="s">
        <v>57</v>
      </c>
      <c r="G103" s="376" t="s">
        <v>424</v>
      </c>
      <c r="H103" s="478" t="s">
        <v>605</v>
      </c>
      <c r="I103" s="377" t="s">
        <v>1334</v>
      </c>
      <c r="J103" s="378" t="s">
        <v>565</v>
      </c>
      <c r="K103" s="397" t="s">
        <v>51</v>
      </c>
      <c r="L103" s="549">
        <v>0.78</v>
      </c>
      <c r="M103" s="450">
        <f t="shared" si="1"/>
        <v>0</v>
      </c>
      <c r="N103" s="437">
        <v>0.78</v>
      </c>
      <c r="O103" s="437" t="b">
        <v>1</v>
      </c>
    </row>
    <row r="104" spans="1:15" ht="25.5" x14ac:dyDescent="0.2">
      <c r="A104" s="391">
        <v>91</v>
      </c>
      <c r="B104" s="372" t="s">
        <v>607</v>
      </c>
      <c r="C104" s="373">
        <v>0.1</v>
      </c>
      <c r="D104" s="441">
        <v>0.1</v>
      </c>
      <c r="E104" s="374" t="s">
        <v>46</v>
      </c>
      <c r="F104" s="375" t="s">
        <v>608</v>
      </c>
      <c r="G104" s="376" t="s">
        <v>552</v>
      </c>
      <c r="H104" s="478" t="s">
        <v>609</v>
      </c>
      <c r="I104" s="377" t="s">
        <v>1334</v>
      </c>
      <c r="J104" s="379" t="s">
        <v>465</v>
      </c>
      <c r="K104" s="397" t="s">
        <v>51</v>
      </c>
      <c r="L104" s="549">
        <v>0.1</v>
      </c>
      <c r="M104" s="450">
        <f t="shared" si="1"/>
        <v>0</v>
      </c>
      <c r="N104" s="437">
        <v>0.1</v>
      </c>
      <c r="O104" s="437" t="b">
        <v>1</v>
      </c>
    </row>
    <row r="105" spans="1:15" ht="38.25" x14ac:dyDescent="0.2">
      <c r="A105" s="391">
        <v>92</v>
      </c>
      <c r="B105" s="372" t="s">
        <v>1203</v>
      </c>
      <c r="C105" s="373">
        <v>0.3</v>
      </c>
      <c r="D105" s="441">
        <v>0.3</v>
      </c>
      <c r="E105" s="374" t="s">
        <v>46</v>
      </c>
      <c r="F105" s="375" t="s">
        <v>57</v>
      </c>
      <c r="G105" s="376" t="s">
        <v>1210</v>
      </c>
      <c r="H105" s="478"/>
      <c r="I105" s="377" t="s">
        <v>1334</v>
      </c>
      <c r="J105" s="379" t="s">
        <v>1212</v>
      </c>
      <c r="K105" s="397" t="s">
        <v>51</v>
      </c>
      <c r="L105" s="549">
        <v>0.3</v>
      </c>
      <c r="M105" s="450">
        <f t="shared" si="1"/>
        <v>0</v>
      </c>
      <c r="N105" s="437">
        <v>0.3</v>
      </c>
      <c r="O105" s="437" t="b">
        <v>1</v>
      </c>
    </row>
    <row r="106" spans="1:15" ht="38.25" x14ac:dyDescent="0.2">
      <c r="A106" s="391">
        <v>93</v>
      </c>
      <c r="B106" s="372" t="s">
        <v>1204</v>
      </c>
      <c r="C106" s="373">
        <v>0.41</v>
      </c>
      <c r="D106" s="441">
        <v>0.41</v>
      </c>
      <c r="E106" s="374" t="s">
        <v>46</v>
      </c>
      <c r="F106" s="375" t="s">
        <v>57</v>
      </c>
      <c r="G106" s="376" t="s">
        <v>1211</v>
      </c>
      <c r="H106" s="478"/>
      <c r="I106" s="377" t="s">
        <v>1334</v>
      </c>
      <c r="J106" s="379" t="s">
        <v>1212</v>
      </c>
      <c r="K106" s="397" t="s">
        <v>51</v>
      </c>
      <c r="L106" s="549">
        <v>0.41</v>
      </c>
      <c r="M106" s="450">
        <f t="shared" si="1"/>
        <v>0</v>
      </c>
      <c r="N106" s="437">
        <v>0.41</v>
      </c>
      <c r="O106" s="437" t="b">
        <v>1</v>
      </c>
    </row>
    <row r="107" spans="1:15" ht="99.75" x14ac:dyDescent="0.2">
      <c r="A107" s="737" t="s">
        <v>1133</v>
      </c>
      <c r="B107" s="738" t="s">
        <v>1654</v>
      </c>
      <c r="C107" s="739">
        <f>SUM(C108:C120,C126)</f>
        <v>93.930489999999992</v>
      </c>
      <c r="D107" s="441"/>
      <c r="E107" s="374"/>
      <c r="F107" s="375"/>
      <c r="G107" s="376"/>
      <c r="H107" s="442"/>
      <c r="I107" s="377"/>
      <c r="J107" s="378"/>
      <c r="K107" s="378"/>
      <c r="L107" s="549"/>
    </row>
    <row r="108" spans="1:15" ht="51" x14ac:dyDescent="0.2">
      <c r="A108" s="371">
        <v>1</v>
      </c>
      <c r="B108" s="372" t="s">
        <v>1468</v>
      </c>
      <c r="C108" s="720">
        <f>2500*13/10000</f>
        <v>3.25</v>
      </c>
      <c r="D108" s="441"/>
      <c r="E108" s="721" t="s">
        <v>1485</v>
      </c>
      <c r="F108" s="375" t="s">
        <v>57</v>
      </c>
      <c r="G108" s="376" t="s">
        <v>320</v>
      </c>
      <c r="H108" s="442"/>
      <c r="I108" s="722" t="s">
        <v>1494</v>
      </c>
      <c r="J108" s="378"/>
      <c r="K108" s="378" t="s">
        <v>1526</v>
      </c>
      <c r="L108" s="549"/>
    </row>
    <row r="109" spans="1:15" ht="51" x14ac:dyDescent="0.2">
      <c r="A109" s="371">
        <v>2</v>
      </c>
      <c r="B109" s="372" t="s">
        <v>1469</v>
      </c>
      <c r="C109" s="720">
        <f>4600*10/10000</f>
        <v>4.5999999999999996</v>
      </c>
      <c r="D109" s="441"/>
      <c r="E109" s="721" t="s">
        <v>1486</v>
      </c>
      <c r="F109" s="375" t="s">
        <v>57</v>
      </c>
      <c r="G109" s="376" t="s">
        <v>1492</v>
      </c>
      <c r="H109" s="442"/>
      <c r="I109" s="722" t="s">
        <v>1495</v>
      </c>
      <c r="J109" s="378"/>
      <c r="K109" s="378" t="s">
        <v>1526</v>
      </c>
      <c r="L109" s="549"/>
    </row>
    <row r="110" spans="1:15" ht="38.25" x14ac:dyDescent="0.2">
      <c r="A110" s="371">
        <v>3</v>
      </c>
      <c r="B110" s="372" t="s">
        <v>1470</v>
      </c>
      <c r="C110" s="720">
        <f>3500*10/10000</f>
        <v>3.5</v>
      </c>
      <c r="D110" s="441"/>
      <c r="E110" s="721" t="s">
        <v>1487</v>
      </c>
      <c r="F110" s="375" t="s">
        <v>57</v>
      </c>
      <c r="G110" s="376" t="s">
        <v>265</v>
      </c>
      <c r="H110" s="442"/>
      <c r="I110" s="722" t="s">
        <v>1496</v>
      </c>
      <c r="J110" s="378"/>
      <c r="K110" s="378" t="s">
        <v>1526</v>
      </c>
      <c r="L110" s="549"/>
    </row>
    <row r="111" spans="1:15" ht="38.25" x14ac:dyDescent="0.2">
      <c r="A111" s="371">
        <v>4</v>
      </c>
      <c r="B111" s="372" t="s">
        <v>1471</v>
      </c>
      <c r="C111" s="723">
        <v>10.5</v>
      </c>
      <c r="D111" s="441"/>
      <c r="E111" s="721" t="s">
        <v>1487</v>
      </c>
      <c r="F111" s="375" t="s">
        <v>57</v>
      </c>
      <c r="G111" s="376" t="s">
        <v>224</v>
      </c>
      <c r="H111" s="442"/>
      <c r="I111" s="722" t="s">
        <v>1497</v>
      </c>
      <c r="J111" s="378"/>
      <c r="K111" s="378" t="s">
        <v>1526</v>
      </c>
      <c r="L111" s="549"/>
    </row>
    <row r="112" spans="1:15" ht="38.25" x14ac:dyDescent="0.2">
      <c r="A112" s="371">
        <v>5</v>
      </c>
      <c r="B112" s="372" t="s">
        <v>1472</v>
      </c>
      <c r="C112" s="723">
        <v>1.87</v>
      </c>
      <c r="D112" s="441"/>
      <c r="E112" s="721" t="s">
        <v>1488</v>
      </c>
      <c r="F112" s="375" t="s">
        <v>57</v>
      </c>
      <c r="G112" s="376" t="s">
        <v>1379</v>
      </c>
      <c r="H112" s="442"/>
      <c r="I112" s="722" t="s">
        <v>1497</v>
      </c>
      <c r="J112" s="378"/>
      <c r="K112" s="378" t="s">
        <v>1526</v>
      </c>
      <c r="L112" s="549"/>
    </row>
    <row r="113" spans="1:13" ht="51" x14ac:dyDescent="0.2">
      <c r="A113" s="371">
        <v>6</v>
      </c>
      <c r="B113" s="372" t="s">
        <v>1473</v>
      </c>
      <c r="C113" s="723">
        <v>0.5</v>
      </c>
      <c r="D113" s="441"/>
      <c r="E113" s="721" t="s">
        <v>1488</v>
      </c>
      <c r="F113" s="375" t="s">
        <v>57</v>
      </c>
      <c r="G113" s="376" t="s">
        <v>1379</v>
      </c>
      <c r="H113" s="442"/>
      <c r="I113" s="722" t="s">
        <v>1497</v>
      </c>
      <c r="J113" s="378"/>
      <c r="K113" s="378" t="s">
        <v>1526</v>
      </c>
      <c r="L113" s="549"/>
    </row>
    <row r="114" spans="1:13" s="591" customFormat="1" ht="25.5" x14ac:dyDescent="0.2">
      <c r="A114" s="900">
        <v>7</v>
      </c>
      <c r="B114" s="712" t="s">
        <v>1910</v>
      </c>
      <c r="C114" s="901">
        <v>2</v>
      </c>
      <c r="D114" s="902"/>
      <c r="E114" s="901" t="s">
        <v>46</v>
      </c>
      <c r="F114" s="901" t="s">
        <v>57</v>
      </c>
      <c r="G114" s="903" t="s">
        <v>1916</v>
      </c>
      <c r="H114" s="904" t="s">
        <v>1904</v>
      </c>
      <c r="I114" s="619" t="s">
        <v>1921</v>
      </c>
      <c r="J114" s="905"/>
      <c r="K114" s="906" t="s">
        <v>1526</v>
      </c>
      <c r="L114" s="591" t="s">
        <v>1924</v>
      </c>
    </row>
    <row r="115" spans="1:13" s="591" customFormat="1" ht="25.5" x14ac:dyDescent="0.2">
      <c r="A115" s="900">
        <v>8</v>
      </c>
      <c r="B115" s="712" t="s">
        <v>1911</v>
      </c>
      <c r="C115" s="901">
        <v>3</v>
      </c>
      <c r="D115" s="902"/>
      <c r="E115" s="901" t="s">
        <v>46</v>
      </c>
      <c r="F115" s="901" t="s">
        <v>57</v>
      </c>
      <c r="G115" s="903" t="s">
        <v>1916</v>
      </c>
      <c r="H115" s="904" t="s">
        <v>1912</v>
      </c>
      <c r="I115" s="619" t="s">
        <v>1921</v>
      </c>
      <c r="J115" s="905"/>
      <c r="K115" s="906" t="s">
        <v>1526</v>
      </c>
      <c r="L115" s="591" t="s">
        <v>1924</v>
      </c>
    </row>
    <row r="116" spans="1:13" s="591" customFormat="1" ht="25.5" x14ac:dyDescent="0.2">
      <c r="A116" s="900">
        <v>9</v>
      </c>
      <c r="B116" s="712" t="s">
        <v>1911</v>
      </c>
      <c r="C116" s="901">
        <v>5</v>
      </c>
      <c r="D116" s="902"/>
      <c r="E116" s="901" t="s">
        <v>46</v>
      </c>
      <c r="F116" s="901" t="s">
        <v>57</v>
      </c>
      <c r="G116" s="903" t="s">
        <v>1916</v>
      </c>
      <c r="H116" s="904" t="s">
        <v>1913</v>
      </c>
      <c r="I116" s="906" t="s">
        <v>1921</v>
      </c>
      <c r="J116" s="905"/>
      <c r="K116" s="906" t="s">
        <v>1526</v>
      </c>
      <c r="L116" s="591" t="s">
        <v>1924</v>
      </c>
    </row>
    <row r="117" spans="1:13" s="591" customFormat="1" ht="25.5" x14ac:dyDescent="0.2">
      <c r="A117" s="900">
        <v>10</v>
      </c>
      <c r="B117" s="712" t="s">
        <v>1911</v>
      </c>
      <c r="C117" s="901">
        <v>5.5</v>
      </c>
      <c r="D117" s="902"/>
      <c r="E117" s="901" t="s">
        <v>46</v>
      </c>
      <c r="F117" s="901" t="s">
        <v>57</v>
      </c>
      <c r="G117" s="903" t="s">
        <v>1915</v>
      </c>
      <c r="H117" s="904" t="s">
        <v>1914</v>
      </c>
      <c r="I117" s="906" t="s">
        <v>1921</v>
      </c>
      <c r="J117" s="905"/>
      <c r="K117" s="906" t="s">
        <v>1526</v>
      </c>
      <c r="L117" s="591" t="s">
        <v>1924</v>
      </c>
    </row>
    <row r="118" spans="1:13" s="591" customFormat="1" ht="38.25" x14ac:dyDescent="0.2">
      <c r="A118" s="900">
        <v>11</v>
      </c>
      <c r="B118" s="712" t="s">
        <v>1918</v>
      </c>
      <c r="C118" s="901">
        <v>7</v>
      </c>
      <c r="D118" s="902"/>
      <c r="E118" s="901" t="s">
        <v>46</v>
      </c>
      <c r="F118" s="901" t="s">
        <v>57</v>
      </c>
      <c r="G118" s="903" t="s">
        <v>1915</v>
      </c>
      <c r="H118" s="904" t="s">
        <v>1917</v>
      </c>
      <c r="I118" s="906" t="s">
        <v>1921</v>
      </c>
      <c r="J118" s="905"/>
      <c r="K118" s="906" t="s">
        <v>1526</v>
      </c>
      <c r="L118" s="591" t="s">
        <v>1924</v>
      </c>
    </row>
    <row r="119" spans="1:13" s="591" customFormat="1" ht="25.5" x14ac:dyDescent="0.2">
      <c r="A119" s="900">
        <v>12</v>
      </c>
      <c r="B119" s="712" t="s">
        <v>1919</v>
      </c>
      <c r="C119" s="901">
        <v>4.88</v>
      </c>
      <c r="D119" s="902"/>
      <c r="E119" s="901" t="s">
        <v>711</v>
      </c>
      <c r="F119" s="901" t="s">
        <v>57</v>
      </c>
      <c r="G119" s="903" t="s">
        <v>277</v>
      </c>
      <c r="H119" s="907"/>
      <c r="I119" s="906" t="s">
        <v>1921</v>
      </c>
      <c r="J119" s="905"/>
      <c r="K119" s="906" t="s">
        <v>1526</v>
      </c>
      <c r="L119" s="591" t="s">
        <v>1924</v>
      </c>
    </row>
    <row r="120" spans="1:13" s="919" customFormat="1" ht="25.5" x14ac:dyDescent="0.2">
      <c r="A120" s="908"/>
      <c r="B120" s="909" t="s">
        <v>1475</v>
      </c>
      <c r="C120" s="910">
        <f>SUM(C121:C125)</f>
        <v>41.997489999999999</v>
      </c>
      <c r="D120" s="911"/>
      <c r="E120" s="912"/>
      <c r="F120" s="913"/>
      <c r="G120" s="914"/>
      <c r="H120" s="915"/>
      <c r="I120" s="916"/>
      <c r="J120" s="917"/>
      <c r="K120" s="917"/>
      <c r="L120" s="591"/>
      <c r="M120" s="918"/>
    </row>
    <row r="121" spans="1:13" s="927" customFormat="1" ht="38.25" x14ac:dyDescent="0.2">
      <c r="A121" s="900">
        <v>13</v>
      </c>
      <c r="B121" s="592" t="s">
        <v>1476</v>
      </c>
      <c r="C121" s="920">
        <v>1.33</v>
      </c>
      <c r="D121" s="921"/>
      <c r="E121" s="922" t="s">
        <v>477</v>
      </c>
      <c r="F121" s="923" t="s">
        <v>608</v>
      </c>
      <c r="G121" s="924" t="s">
        <v>393</v>
      </c>
      <c r="H121" s="925"/>
      <c r="I121" s="926" t="s">
        <v>1499</v>
      </c>
      <c r="J121" s="906"/>
      <c r="K121" s="906" t="s">
        <v>1526</v>
      </c>
      <c r="L121" s="591" t="s">
        <v>1924</v>
      </c>
      <c r="M121" s="619"/>
    </row>
    <row r="122" spans="1:13" s="927" customFormat="1" ht="25.5" x14ac:dyDescent="0.2">
      <c r="A122" s="900">
        <v>14</v>
      </c>
      <c r="B122" s="592" t="s">
        <v>1477</v>
      </c>
      <c r="C122" s="920">
        <v>3.05</v>
      </c>
      <c r="D122" s="921"/>
      <c r="E122" s="922" t="s">
        <v>46</v>
      </c>
      <c r="F122" s="923" t="s">
        <v>383</v>
      </c>
      <c r="G122" s="924" t="s">
        <v>393</v>
      </c>
      <c r="H122" s="925"/>
      <c r="I122" s="926" t="s">
        <v>1499</v>
      </c>
      <c r="J122" s="906"/>
      <c r="K122" s="906" t="s">
        <v>1526</v>
      </c>
      <c r="L122" s="591" t="s">
        <v>1924</v>
      </c>
      <c r="M122" s="619"/>
    </row>
    <row r="123" spans="1:13" s="927" customFormat="1" ht="25.5" x14ac:dyDescent="0.2">
      <c r="A123" s="900">
        <v>15</v>
      </c>
      <c r="B123" s="592" t="s">
        <v>1478</v>
      </c>
      <c r="C123" s="920">
        <v>0.38</v>
      </c>
      <c r="D123" s="921"/>
      <c r="E123" s="922" t="s">
        <v>46</v>
      </c>
      <c r="F123" s="923" t="s">
        <v>505</v>
      </c>
      <c r="G123" s="924" t="s">
        <v>393</v>
      </c>
      <c r="H123" s="925"/>
      <c r="I123" s="926" t="s">
        <v>1499</v>
      </c>
      <c r="J123" s="906"/>
      <c r="K123" s="906" t="s">
        <v>1526</v>
      </c>
      <c r="L123" s="591" t="s">
        <v>1924</v>
      </c>
      <c r="M123" s="619"/>
    </row>
    <row r="124" spans="1:13" s="927" customFormat="1" ht="25.5" x14ac:dyDescent="0.2">
      <c r="A124" s="900">
        <v>16</v>
      </c>
      <c r="B124" s="592" t="s">
        <v>1479</v>
      </c>
      <c r="C124" s="920">
        <v>16.197489999999998</v>
      </c>
      <c r="D124" s="921"/>
      <c r="E124" s="928" t="s">
        <v>1490</v>
      </c>
      <c r="F124" s="923" t="s">
        <v>505</v>
      </c>
      <c r="G124" s="924" t="s">
        <v>219</v>
      </c>
      <c r="H124" s="925"/>
      <c r="I124" s="929" t="s">
        <v>1500</v>
      </c>
      <c r="J124" s="906"/>
      <c r="K124" s="906" t="s">
        <v>1526</v>
      </c>
      <c r="L124" s="591" t="s">
        <v>1924</v>
      </c>
      <c r="M124" s="619"/>
    </row>
    <row r="125" spans="1:13" s="927" customFormat="1" ht="38.25" x14ac:dyDescent="0.2">
      <c r="A125" s="900">
        <v>17</v>
      </c>
      <c r="B125" s="592" t="s">
        <v>1480</v>
      </c>
      <c r="C125" s="930">
        <v>21.04</v>
      </c>
      <c r="D125" s="921"/>
      <c r="E125" s="931" t="s">
        <v>1491</v>
      </c>
      <c r="F125" s="923" t="s">
        <v>505</v>
      </c>
      <c r="G125" s="924" t="s">
        <v>1493</v>
      </c>
      <c r="H125" s="925"/>
      <c r="I125" s="932" t="s">
        <v>1501</v>
      </c>
      <c r="J125" s="906"/>
      <c r="K125" s="906" t="s">
        <v>1526</v>
      </c>
      <c r="L125" s="591" t="s">
        <v>1924</v>
      </c>
      <c r="M125" s="619"/>
    </row>
    <row r="126" spans="1:13" s="919" customFormat="1" ht="13.5" x14ac:dyDescent="0.2">
      <c r="A126" s="908"/>
      <c r="B126" s="909" t="s">
        <v>1481</v>
      </c>
      <c r="C126" s="933">
        <f>SUM(C127:C129)</f>
        <v>0.33299999999999996</v>
      </c>
      <c r="D126" s="911"/>
      <c r="E126" s="934"/>
      <c r="F126" s="913"/>
      <c r="G126" s="914"/>
      <c r="H126" s="915"/>
      <c r="I126" s="935"/>
      <c r="J126" s="917"/>
      <c r="K126" s="917"/>
      <c r="L126" s="591"/>
      <c r="M126" s="918"/>
    </row>
    <row r="127" spans="1:13" s="927" customFormat="1" ht="25.5" x14ac:dyDescent="0.2">
      <c r="A127" s="900">
        <v>18</v>
      </c>
      <c r="B127" s="592" t="s">
        <v>1482</v>
      </c>
      <c r="C127" s="936">
        <f>180*7.5/10000</f>
        <v>0.13500000000000001</v>
      </c>
      <c r="D127" s="921"/>
      <c r="E127" s="928" t="s">
        <v>46</v>
      </c>
      <c r="F127" s="923" t="s">
        <v>57</v>
      </c>
      <c r="G127" s="924" t="s">
        <v>162</v>
      </c>
      <c r="H127" s="925"/>
      <c r="I127" s="929" t="s">
        <v>1502</v>
      </c>
      <c r="J127" s="906"/>
      <c r="K127" s="906" t="s">
        <v>1526</v>
      </c>
      <c r="L127" s="591" t="s">
        <v>1924</v>
      </c>
      <c r="M127" s="619"/>
    </row>
    <row r="128" spans="1:13" s="927" customFormat="1" ht="25.5" x14ac:dyDescent="0.2">
      <c r="A128" s="900">
        <v>19</v>
      </c>
      <c r="B128" s="592" t="s">
        <v>1483</v>
      </c>
      <c r="C128" s="936">
        <f>64*7.5/10000</f>
        <v>4.8000000000000001E-2</v>
      </c>
      <c r="D128" s="921"/>
      <c r="E128" s="928" t="s">
        <v>46</v>
      </c>
      <c r="F128" s="923" t="s">
        <v>57</v>
      </c>
      <c r="G128" s="924" t="s">
        <v>155</v>
      </c>
      <c r="H128" s="925"/>
      <c r="I128" s="929" t="s">
        <v>1503</v>
      </c>
      <c r="J128" s="906"/>
      <c r="K128" s="906" t="s">
        <v>1526</v>
      </c>
      <c r="L128" s="591" t="s">
        <v>1924</v>
      </c>
      <c r="M128" s="619"/>
    </row>
    <row r="129" spans="1:15" s="927" customFormat="1" ht="25.5" x14ac:dyDescent="0.2">
      <c r="A129" s="900">
        <v>20</v>
      </c>
      <c r="B129" s="592" t="s">
        <v>1484</v>
      </c>
      <c r="C129" s="936">
        <f>200*7.5/10000</f>
        <v>0.15</v>
      </c>
      <c r="D129" s="921"/>
      <c r="E129" s="928" t="s">
        <v>46</v>
      </c>
      <c r="F129" s="923" t="s">
        <v>57</v>
      </c>
      <c r="G129" s="924" t="s">
        <v>393</v>
      </c>
      <c r="H129" s="925"/>
      <c r="I129" s="929" t="s">
        <v>1504</v>
      </c>
      <c r="J129" s="906"/>
      <c r="K129" s="906" t="s">
        <v>1526</v>
      </c>
      <c r="L129" s="591" t="s">
        <v>1924</v>
      </c>
      <c r="M129" s="619"/>
    </row>
    <row r="130" spans="1:15" ht="120" x14ac:dyDescent="0.2">
      <c r="A130" s="728" t="s">
        <v>1136</v>
      </c>
      <c r="B130" s="729" t="s">
        <v>1655</v>
      </c>
      <c r="C130" s="382">
        <v>522.8069999999999</v>
      </c>
      <c r="D130" s="382">
        <v>386.98</v>
      </c>
      <c r="E130" s="383"/>
      <c r="F130" s="384"/>
      <c r="G130" s="385"/>
      <c r="H130" s="478"/>
      <c r="I130" s="376"/>
      <c r="J130" s="385"/>
      <c r="K130" s="385"/>
      <c r="L130" s="553"/>
      <c r="N130" s="437">
        <v>67</v>
      </c>
      <c r="O130" s="437">
        <v>43</v>
      </c>
    </row>
    <row r="131" spans="1:15" ht="27" x14ac:dyDescent="0.2">
      <c r="A131" s="386" t="s">
        <v>613</v>
      </c>
      <c r="B131" s="364" t="s">
        <v>614</v>
      </c>
      <c r="C131" s="362">
        <f>SUM(C132:C146)</f>
        <v>172.84000000000003</v>
      </c>
      <c r="D131" s="362">
        <v>144.38</v>
      </c>
      <c r="E131" s="387"/>
      <c r="F131" s="388"/>
      <c r="G131" s="389"/>
      <c r="H131" s="478"/>
      <c r="I131" s="389"/>
      <c r="J131" s="390"/>
      <c r="K131" s="390"/>
      <c r="L131" s="554"/>
    </row>
    <row r="132" spans="1:15" ht="25.5" x14ac:dyDescent="0.2">
      <c r="A132" s="391" t="s">
        <v>44</v>
      </c>
      <c r="B132" s="392" t="s">
        <v>615</v>
      </c>
      <c r="C132" s="393">
        <v>1.6</v>
      </c>
      <c r="D132" s="393">
        <v>1.6</v>
      </c>
      <c r="E132" s="368" t="s">
        <v>46</v>
      </c>
      <c r="F132" s="366" t="s">
        <v>1623</v>
      </c>
      <c r="G132" s="368" t="s">
        <v>1351</v>
      </c>
      <c r="H132" s="397" t="s">
        <v>1352</v>
      </c>
      <c r="I132" s="397" t="s">
        <v>618</v>
      </c>
      <c r="J132" s="397" t="s">
        <v>51</v>
      </c>
      <c r="K132" s="397" t="s">
        <v>51</v>
      </c>
      <c r="L132" s="549"/>
    </row>
    <row r="133" spans="1:15" s="480" customFormat="1" ht="25.5" x14ac:dyDescent="0.2">
      <c r="A133" s="391" t="s">
        <v>55</v>
      </c>
      <c r="B133" s="392" t="s">
        <v>620</v>
      </c>
      <c r="C133" s="393">
        <v>14</v>
      </c>
      <c r="D133" s="413">
        <v>14</v>
      </c>
      <c r="E133" s="394" t="s">
        <v>46</v>
      </c>
      <c r="F133" s="366" t="s">
        <v>1623</v>
      </c>
      <c r="G133" s="394" t="s">
        <v>1353</v>
      </c>
      <c r="H133" s="397" t="s">
        <v>1354</v>
      </c>
      <c r="I133" s="379" t="s">
        <v>623</v>
      </c>
      <c r="J133" s="397" t="s">
        <v>51</v>
      </c>
      <c r="K133" s="397" t="s">
        <v>51</v>
      </c>
      <c r="L133" s="549"/>
      <c r="M133" s="668"/>
      <c r="N133" s="437"/>
      <c r="O133" s="437"/>
    </row>
    <row r="134" spans="1:15" s="448" customFormat="1" ht="25.5" x14ac:dyDescent="0.2">
      <c r="A134" s="391" t="s">
        <v>62</v>
      </c>
      <c r="B134" s="392" t="s">
        <v>632</v>
      </c>
      <c r="C134" s="393">
        <v>16.23</v>
      </c>
      <c r="D134" s="393">
        <v>16.23</v>
      </c>
      <c r="E134" s="394" t="s">
        <v>46</v>
      </c>
      <c r="F134" s="366" t="s">
        <v>1623</v>
      </c>
      <c r="G134" s="396" t="s">
        <v>633</v>
      </c>
      <c r="H134" s="379" t="s">
        <v>1355</v>
      </c>
      <c r="I134" s="379" t="s">
        <v>635</v>
      </c>
      <c r="J134" s="397" t="s">
        <v>51</v>
      </c>
      <c r="K134" s="397" t="s">
        <v>51</v>
      </c>
      <c r="L134" s="549"/>
      <c r="M134" s="668"/>
      <c r="N134" s="437"/>
      <c r="O134" s="437"/>
    </row>
    <row r="135" spans="1:15" s="448" customFormat="1" ht="25.5" x14ac:dyDescent="0.2">
      <c r="A135" s="391" t="s">
        <v>70</v>
      </c>
      <c r="B135" s="392" t="s">
        <v>637</v>
      </c>
      <c r="C135" s="393">
        <v>0.35</v>
      </c>
      <c r="D135" s="393">
        <v>0.35</v>
      </c>
      <c r="E135" s="394" t="s">
        <v>46</v>
      </c>
      <c r="F135" s="366" t="s">
        <v>638</v>
      </c>
      <c r="G135" s="396" t="s">
        <v>633</v>
      </c>
      <c r="H135" s="379" t="s">
        <v>1356</v>
      </c>
      <c r="I135" s="379" t="s">
        <v>635</v>
      </c>
      <c r="J135" s="397" t="s">
        <v>51</v>
      </c>
      <c r="K135" s="397" t="s">
        <v>51</v>
      </c>
      <c r="L135" s="549"/>
      <c r="M135" s="668"/>
      <c r="N135" s="437"/>
      <c r="O135" s="480"/>
    </row>
    <row r="136" spans="1:15" s="448" customFormat="1" ht="25.5" x14ac:dyDescent="0.2">
      <c r="A136" s="391">
        <v>5</v>
      </c>
      <c r="B136" s="392" t="s">
        <v>1649</v>
      </c>
      <c r="C136" s="393">
        <v>1.8</v>
      </c>
      <c r="D136" s="393">
        <v>1.8</v>
      </c>
      <c r="E136" s="394" t="s">
        <v>46</v>
      </c>
      <c r="F136" s="366" t="s">
        <v>1623</v>
      </c>
      <c r="G136" s="494" t="s">
        <v>516</v>
      </c>
      <c r="H136" s="379" t="s">
        <v>1650</v>
      </c>
      <c r="I136" s="379" t="s">
        <v>1877</v>
      </c>
      <c r="J136" s="397" t="s">
        <v>465</v>
      </c>
      <c r="K136" s="378"/>
      <c r="L136" s="714">
        <f>D136-C136</f>
        <v>0</v>
      </c>
      <c r="M136" s="480"/>
    </row>
    <row r="137" spans="1:15" s="448" customFormat="1" ht="25.5" x14ac:dyDescent="0.2">
      <c r="A137" s="391">
        <v>6</v>
      </c>
      <c r="B137" s="392" t="s">
        <v>1651</v>
      </c>
      <c r="C137" s="393">
        <v>3.8</v>
      </c>
      <c r="D137" s="393">
        <v>3.8</v>
      </c>
      <c r="E137" s="394" t="s">
        <v>46</v>
      </c>
      <c r="F137" s="366" t="s">
        <v>1623</v>
      </c>
      <c r="G137" s="494" t="s">
        <v>516</v>
      </c>
      <c r="H137" s="379" t="s">
        <v>1652</v>
      </c>
      <c r="I137" s="379" t="s">
        <v>1877</v>
      </c>
      <c r="J137" s="397" t="s">
        <v>465</v>
      </c>
      <c r="K137" s="378"/>
      <c r="L137" s="714">
        <f>D137-C137</f>
        <v>0</v>
      </c>
      <c r="M137" s="480"/>
    </row>
    <row r="138" spans="1:15" s="448" customFormat="1" ht="63.75" x14ac:dyDescent="0.2">
      <c r="A138" s="391">
        <v>7</v>
      </c>
      <c r="B138" s="392" t="s">
        <v>1357</v>
      </c>
      <c r="C138" s="393">
        <v>16</v>
      </c>
      <c r="D138" s="393">
        <v>16</v>
      </c>
      <c r="E138" s="394" t="s">
        <v>46</v>
      </c>
      <c r="F138" s="366" t="s">
        <v>1623</v>
      </c>
      <c r="G138" s="396" t="s">
        <v>641</v>
      </c>
      <c r="H138" s="379" t="s">
        <v>1358</v>
      </c>
      <c r="I138" s="379" t="s">
        <v>643</v>
      </c>
      <c r="J138" s="397" t="s">
        <v>51</v>
      </c>
      <c r="K138" s="397" t="s">
        <v>51</v>
      </c>
      <c r="L138" s="549"/>
      <c r="M138" s="450"/>
      <c r="N138" s="437"/>
    </row>
    <row r="139" spans="1:15" ht="25.5" x14ac:dyDescent="0.2">
      <c r="A139" s="391">
        <v>8</v>
      </c>
      <c r="B139" s="392" t="s">
        <v>1359</v>
      </c>
      <c r="C139" s="393">
        <v>40.9</v>
      </c>
      <c r="D139" s="393">
        <v>40.9</v>
      </c>
      <c r="E139" s="394" t="s">
        <v>308</v>
      </c>
      <c r="F139" s="366" t="s">
        <v>1623</v>
      </c>
      <c r="G139" s="396" t="s">
        <v>625</v>
      </c>
      <c r="H139" s="379" t="s">
        <v>1360</v>
      </c>
      <c r="I139" s="379" t="s">
        <v>1877</v>
      </c>
      <c r="J139" s="397" t="s">
        <v>465</v>
      </c>
      <c r="K139" s="397" t="s">
        <v>51</v>
      </c>
      <c r="L139" s="549"/>
      <c r="M139" s="450"/>
      <c r="O139" s="448"/>
    </row>
    <row r="140" spans="1:15" ht="38.25" x14ac:dyDescent="0.2">
      <c r="A140" s="391">
        <v>9</v>
      </c>
      <c r="B140" s="392" t="s">
        <v>1361</v>
      </c>
      <c r="C140" s="393">
        <v>55.3</v>
      </c>
      <c r="D140" s="393">
        <v>55.3</v>
      </c>
      <c r="E140" s="394" t="s">
        <v>308</v>
      </c>
      <c r="F140" s="366" t="s">
        <v>1623</v>
      </c>
      <c r="G140" s="396" t="s">
        <v>625</v>
      </c>
      <c r="H140" s="379" t="s">
        <v>1362</v>
      </c>
      <c r="I140" s="379" t="s">
        <v>1877</v>
      </c>
      <c r="J140" s="397" t="s">
        <v>465</v>
      </c>
      <c r="K140" s="397" t="s">
        <v>51</v>
      </c>
      <c r="L140" s="549"/>
      <c r="M140" s="450"/>
      <c r="O140" s="448"/>
    </row>
    <row r="141" spans="1:15" ht="25.5" x14ac:dyDescent="0.2">
      <c r="A141" s="386" t="s">
        <v>44</v>
      </c>
      <c r="B141" s="392" t="s">
        <v>1527</v>
      </c>
      <c r="C141" s="366">
        <v>1.3</v>
      </c>
      <c r="D141" s="477"/>
      <c r="E141" s="365" t="s">
        <v>46</v>
      </c>
      <c r="F141" s="366" t="s">
        <v>1623</v>
      </c>
      <c r="G141" s="398" t="s">
        <v>174</v>
      </c>
      <c r="H141" s="478" t="s">
        <v>1528</v>
      </c>
      <c r="I141" s="379" t="s">
        <v>1511</v>
      </c>
      <c r="J141" s="378"/>
      <c r="K141" s="477" t="s">
        <v>466</v>
      </c>
      <c r="L141" s="437"/>
      <c r="M141" s="437"/>
    </row>
    <row r="142" spans="1:15" ht="25.5" x14ac:dyDescent="0.2">
      <c r="A142" s="386">
        <v>2</v>
      </c>
      <c r="B142" s="392" t="s">
        <v>1529</v>
      </c>
      <c r="C142" s="366">
        <v>2.8</v>
      </c>
      <c r="D142" s="477"/>
      <c r="E142" s="365" t="s">
        <v>46</v>
      </c>
      <c r="F142" s="366" t="s">
        <v>1623</v>
      </c>
      <c r="G142" s="398" t="s">
        <v>174</v>
      </c>
      <c r="H142" s="478" t="s">
        <v>1530</v>
      </c>
      <c r="I142" s="379" t="s">
        <v>1511</v>
      </c>
      <c r="J142" s="378"/>
      <c r="K142" s="477" t="s">
        <v>466</v>
      </c>
      <c r="L142" s="437"/>
      <c r="M142" s="437"/>
    </row>
    <row r="143" spans="1:15" ht="25.5" x14ac:dyDescent="0.2">
      <c r="A143" s="386">
        <v>3</v>
      </c>
      <c r="B143" s="392" t="s">
        <v>1531</v>
      </c>
      <c r="C143" s="366">
        <v>1.08</v>
      </c>
      <c r="D143" s="477"/>
      <c r="E143" s="365" t="s">
        <v>46</v>
      </c>
      <c r="F143" s="366" t="s">
        <v>1623</v>
      </c>
      <c r="G143" s="398" t="s">
        <v>174</v>
      </c>
      <c r="H143" s="478" t="s">
        <v>1532</v>
      </c>
      <c r="I143" s="379" t="s">
        <v>1511</v>
      </c>
      <c r="J143" s="378"/>
      <c r="K143" s="477" t="s">
        <v>466</v>
      </c>
      <c r="L143" s="437"/>
      <c r="M143" s="437"/>
    </row>
    <row r="144" spans="1:15" ht="25.5" x14ac:dyDescent="0.2">
      <c r="A144" s="386">
        <v>4</v>
      </c>
      <c r="B144" s="392" t="s">
        <v>1533</v>
      </c>
      <c r="C144" s="366">
        <v>2.6</v>
      </c>
      <c r="D144" s="477"/>
      <c r="E144" s="365" t="s">
        <v>46</v>
      </c>
      <c r="F144" s="366" t="s">
        <v>1623</v>
      </c>
      <c r="G144" s="398" t="s">
        <v>174</v>
      </c>
      <c r="H144" s="478" t="s">
        <v>1534</v>
      </c>
      <c r="I144" s="379" t="s">
        <v>1511</v>
      </c>
      <c r="J144" s="378"/>
      <c r="K144" s="477" t="s">
        <v>466</v>
      </c>
      <c r="L144" s="437"/>
      <c r="M144" s="437"/>
    </row>
    <row r="145" spans="1:15" ht="25.5" x14ac:dyDescent="0.2">
      <c r="A145" s="386">
        <v>5</v>
      </c>
      <c r="B145" s="392" t="s">
        <v>1535</v>
      </c>
      <c r="C145" s="366">
        <v>0.68</v>
      </c>
      <c r="D145" s="477"/>
      <c r="E145" s="365" t="s">
        <v>46</v>
      </c>
      <c r="F145" s="366" t="s">
        <v>1623</v>
      </c>
      <c r="G145" s="398" t="s">
        <v>174</v>
      </c>
      <c r="H145" s="478" t="s">
        <v>1536</v>
      </c>
      <c r="I145" s="379" t="s">
        <v>1511</v>
      </c>
      <c r="J145" s="378"/>
      <c r="K145" s="477" t="s">
        <v>466</v>
      </c>
      <c r="L145" s="437"/>
      <c r="M145" s="437"/>
    </row>
    <row r="146" spans="1:15" ht="25.5" x14ac:dyDescent="0.2">
      <c r="A146" s="386">
        <v>6</v>
      </c>
      <c r="B146" s="372" t="s">
        <v>1509</v>
      </c>
      <c r="C146" s="378">
        <v>14.4</v>
      </c>
      <c r="D146" s="477"/>
      <c r="E146" s="468" t="s">
        <v>308</v>
      </c>
      <c r="F146" s="366" t="s">
        <v>1623</v>
      </c>
      <c r="G146" s="405" t="s">
        <v>309</v>
      </c>
      <c r="H146" s="478" t="s">
        <v>1510</v>
      </c>
      <c r="I146" s="379" t="s">
        <v>1511</v>
      </c>
      <c r="J146" s="378"/>
      <c r="K146" s="477" t="s">
        <v>466</v>
      </c>
      <c r="L146" s="437"/>
      <c r="M146" s="437"/>
    </row>
    <row r="147" spans="1:15" ht="13.5" x14ac:dyDescent="0.2">
      <c r="A147" s="386" t="s">
        <v>645</v>
      </c>
      <c r="B147" s="364" t="s">
        <v>646</v>
      </c>
      <c r="C147" s="362">
        <f>SUM(C148:C151)</f>
        <v>0.66000000000000014</v>
      </c>
      <c r="D147" s="362">
        <v>13.6</v>
      </c>
      <c r="E147" s="387"/>
      <c r="F147" s="388"/>
      <c r="G147" s="389"/>
      <c r="H147" s="478" t="s">
        <v>647</v>
      </c>
      <c r="I147" s="389"/>
      <c r="J147" s="390"/>
      <c r="K147" s="390"/>
      <c r="L147" s="554"/>
      <c r="M147" s="481"/>
      <c r="O147" s="448"/>
    </row>
    <row r="148" spans="1:15" s="448" customFormat="1" ht="25.5" x14ac:dyDescent="0.2">
      <c r="A148" s="391">
        <v>1</v>
      </c>
      <c r="B148" s="392" t="s">
        <v>686</v>
      </c>
      <c r="C148" s="393">
        <v>0.5</v>
      </c>
      <c r="D148" s="393">
        <v>0.5</v>
      </c>
      <c r="E148" s="482" t="s">
        <v>46</v>
      </c>
      <c r="F148" s="357" t="s">
        <v>649</v>
      </c>
      <c r="G148" s="482" t="s">
        <v>687</v>
      </c>
      <c r="H148" s="482" t="s">
        <v>688</v>
      </c>
      <c r="I148" s="482" t="s">
        <v>689</v>
      </c>
      <c r="J148" s="397" t="s">
        <v>1886</v>
      </c>
      <c r="K148" s="397" t="s">
        <v>51</v>
      </c>
      <c r="L148" s="549"/>
      <c r="M148" s="453"/>
      <c r="N148" s="437"/>
    </row>
    <row r="149" spans="1:15" s="448" customFormat="1" ht="25.5" x14ac:dyDescent="0.2">
      <c r="A149" s="391">
        <v>2</v>
      </c>
      <c r="B149" s="392" t="s">
        <v>692</v>
      </c>
      <c r="C149" s="393">
        <v>7.0000000000000007E-2</v>
      </c>
      <c r="D149" s="393">
        <v>7.0000000000000007E-2</v>
      </c>
      <c r="E149" s="482" t="s">
        <v>46</v>
      </c>
      <c r="F149" s="357" t="s">
        <v>649</v>
      </c>
      <c r="G149" s="482" t="s">
        <v>769</v>
      </c>
      <c r="H149" s="482" t="s">
        <v>1326</v>
      </c>
      <c r="I149" s="482" t="s">
        <v>1273</v>
      </c>
      <c r="J149" s="397" t="s">
        <v>51</v>
      </c>
      <c r="K149" s="397" t="s">
        <v>51</v>
      </c>
      <c r="L149" s="549"/>
      <c r="M149" s="453"/>
      <c r="N149" s="437"/>
    </row>
    <row r="150" spans="1:15" ht="25.5" x14ac:dyDescent="0.2">
      <c r="A150" s="391">
        <v>3</v>
      </c>
      <c r="B150" s="392" t="s">
        <v>1314</v>
      </c>
      <c r="C150" s="393">
        <v>0.06</v>
      </c>
      <c r="D150" s="393">
        <v>0.06</v>
      </c>
      <c r="E150" s="365" t="s">
        <v>46</v>
      </c>
      <c r="F150" s="366" t="s">
        <v>649</v>
      </c>
      <c r="G150" s="398" t="s">
        <v>844</v>
      </c>
      <c r="H150" s="487" t="s">
        <v>1315</v>
      </c>
      <c r="I150" s="398" t="s">
        <v>1877</v>
      </c>
      <c r="J150" s="397" t="s">
        <v>465</v>
      </c>
      <c r="K150" s="397" t="s">
        <v>51</v>
      </c>
      <c r="L150" s="549"/>
      <c r="O150" s="448"/>
    </row>
    <row r="151" spans="1:15" ht="25.5" x14ac:dyDescent="0.2">
      <c r="A151" s="391">
        <v>4</v>
      </c>
      <c r="B151" s="392" t="s">
        <v>1316</v>
      </c>
      <c r="C151" s="393">
        <v>0.03</v>
      </c>
      <c r="D151" s="393">
        <v>0.03</v>
      </c>
      <c r="E151" s="365" t="s">
        <v>46</v>
      </c>
      <c r="F151" s="366" t="s">
        <v>649</v>
      </c>
      <c r="G151" s="398" t="s">
        <v>735</v>
      </c>
      <c r="H151" s="487" t="s">
        <v>1317</v>
      </c>
      <c r="I151" s="398" t="s">
        <v>1877</v>
      </c>
      <c r="J151" s="397" t="s">
        <v>465</v>
      </c>
      <c r="K151" s="397" t="s">
        <v>51</v>
      </c>
      <c r="L151" s="549"/>
      <c r="O151" s="448"/>
    </row>
    <row r="152" spans="1:15" ht="140.25" x14ac:dyDescent="0.2">
      <c r="A152" s="391">
        <v>1</v>
      </c>
      <c r="B152" s="392" t="s">
        <v>1897</v>
      </c>
      <c r="C152" s="393">
        <v>8.94</v>
      </c>
      <c r="D152" s="393"/>
      <c r="E152" s="365" t="s">
        <v>46</v>
      </c>
      <c r="F152" s="366" t="s">
        <v>649</v>
      </c>
      <c r="G152" s="398" t="s">
        <v>1895</v>
      </c>
      <c r="H152" s="487"/>
      <c r="I152" s="397" t="s">
        <v>1896</v>
      </c>
      <c r="J152" s="397"/>
      <c r="K152" s="397" t="s">
        <v>465</v>
      </c>
      <c r="L152" s="549"/>
      <c r="M152" s="874"/>
      <c r="O152" s="448"/>
    </row>
    <row r="153" spans="1:15" ht="13.5" x14ac:dyDescent="0.2">
      <c r="A153" s="386" t="s">
        <v>387</v>
      </c>
      <c r="B153" s="364" t="s">
        <v>709</v>
      </c>
      <c r="C153" s="488">
        <f>SUM(C154:C174)</f>
        <v>29.549999999999997</v>
      </c>
      <c r="D153" s="362">
        <v>98.96</v>
      </c>
      <c r="E153" s="387"/>
      <c r="F153" s="388"/>
      <c r="G153" s="389"/>
      <c r="H153" s="478"/>
      <c r="I153" s="389"/>
      <c r="J153" s="390"/>
      <c r="K153" s="390"/>
      <c r="L153" s="554"/>
      <c r="M153" s="453"/>
      <c r="O153" s="448"/>
    </row>
    <row r="154" spans="1:15" ht="25.5" x14ac:dyDescent="0.2">
      <c r="A154" s="391">
        <v>1</v>
      </c>
      <c r="B154" s="392" t="s">
        <v>739</v>
      </c>
      <c r="C154" s="393">
        <v>3.83</v>
      </c>
      <c r="D154" s="393">
        <v>3.83</v>
      </c>
      <c r="E154" s="394" t="s">
        <v>46</v>
      </c>
      <c r="F154" s="395" t="s">
        <v>711</v>
      </c>
      <c r="G154" s="396" t="s">
        <v>740</v>
      </c>
      <c r="H154" s="379" t="s">
        <v>741</v>
      </c>
      <c r="I154" s="379" t="s">
        <v>699</v>
      </c>
      <c r="J154" s="397" t="s">
        <v>51</v>
      </c>
      <c r="K154" s="397" t="s">
        <v>51</v>
      </c>
      <c r="L154" s="549"/>
      <c r="M154" s="453"/>
      <c r="O154" s="448"/>
    </row>
    <row r="155" spans="1:15" ht="25.5" x14ac:dyDescent="0.2">
      <c r="A155" s="391">
        <v>2</v>
      </c>
      <c r="B155" s="392" t="s">
        <v>745</v>
      </c>
      <c r="C155" s="393">
        <v>0.7</v>
      </c>
      <c r="D155" s="393">
        <v>0.7</v>
      </c>
      <c r="E155" s="394" t="s">
        <v>46</v>
      </c>
      <c r="F155" s="395" t="s">
        <v>711</v>
      </c>
      <c r="G155" s="396" t="s">
        <v>735</v>
      </c>
      <c r="H155" s="379" t="s">
        <v>746</v>
      </c>
      <c r="I155" s="379" t="s">
        <v>747</v>
      </c>
      <c r="J155" s="397" t="s">
        <v>51</v>
      </c>
      <c r="K155" s="397" t="s">
        <v>51</v>
      </c>
      <c r="L155" s="549"/>
      <c r="M155" s="453"/>
      <c r="O155" s="448"/>
    </row>
    <row r="156" spans="1:15" ht="38.25" x14ac:dyDescent="0.2">
      <c r="A156" s="391">
        <v>3</v>
      </c>
      <c r="B156" s="392" t="s">
        <v>776</v>
      </c>
      <c r="C156" s="393">
        <v>2.06</v>
      </c>
      <c r="D156" s="393">
        <v>2.06</v>
      </c>
      <c r="E156" s="394" t="s">
        <v>46</v>
      </c>
      <c r="F156" s="395" t="s">
        <v>711</v>
      </c>
      <c r="G156" s="396" t="s">
        <v>777</v>
      </c>
      <c r="H156" s="379" t="s">
        <v>1297</v>
      </c>
      <c r="I156" s="379" t="s">
        <v>779</v>
      </c>
      <c r="J156" s="397" t="s">
        <v>51</v>
      </c>
      <c r="K156" s="397" t="s">
        <v>51</v>
      </c>
      <c r="L156" s="549"/>
      <c r="M156" s="453"/>
    </row>
    <row r="157" spans="1:15" ht="38.25" x14ac:dyDescent="0.2">
      <c r="A157" s="391">
        <v>4</v>
      </c>
      <c r="B157" s="392" t="s">
        <v>780</v>
      </c>
      <c r="C157" s="393">
        <v>1.1000000000000001</v>
      </c>
      <c r="D157" s="393">
        <v>1.1000000000000001</v>
      </c>
      <c r="E157" s="394" t="s">
        <v>46</v>
      </c>
      <c r="F157" s="395" t="s">
        <v>711</v>
      </c>
      <c r="G157" s="396" t="s">
        <v>168</v>
      </c>
      <c r="H157" s="379" t="s">
        <v>1299</v>
      </c>
      <c r="I157" s="379" t="s">
        <v>779</v>
      </c>
      <c r="J157" s="397" t="s">
        <v>51</v>
      </c>
      <c r="K157" s="397" t="s">
        <v>51</v>
      </c>
      <c r="L157" s="549"/>
      <c r="M157" s="453"/>
    </row>
    <row r="158" spans="1:15" ht="38.25" x14ac:dyDescent="0.2">
      <c r="A158" s="391">
        <v>5</v>
      </c>
      <c r="B158" s="392" t="s">
        <v>782</v>
      </c>
      <c r="C158" s="393">
        <v>2</v>
      </c>
      <c r="D158" s="393">
        <v>2</v>
      </c>
      <c r="E158" s="394" t="s">
        <v>46</v>
      </c>
      <c r="F158" s="395" t="s">
        <v>711</v>
      </c>
      <c r="G158" s="396" t="s">
        <v>783</v>
      </c>
      <c r="H158" s="379" t="s">
        <v>784</v>
      </c>
      <c r="I158" s="379" t="s">
        <v>779</v>
      </c>
      <c r="J158" s="397" t="s">
        <v>51</v>
      </c>
      <c r="K158" s="397" t="s">
        <v>51</v>
      </c>
      <c r="L158" s="549"/>
      <c r="M158" s="453"/>
      <c r="N158" s="437" t="s">
        <v>1300</v>
      </c>
    </row>
    <row r="159" spans="1:15" ht="25.5" x14ac:dyDescent="0.2">
      <c r="A159" s="391">
        <v>6</v>
      </c>
      <c r="B159" s="392" t="s">
        <v>787</v>
      </c>
      <c r="C159" s="393">
        <v>0.25</v>
      </c>
      <c r="D159" s="393">
        <v>0.25</v>
      </c>
      <c r="E159" s="394" t="s">
        <v>46</v>
      </c>
      <c r="F159" s="395" t="s">
        <v>711</v>
      </c>
      <c r="G159" s="396" t="s">
        <v>788</v>
      </c>
      <c r="H159" s="379" t="s">
        <v>789</v>
      </c>
      <c r="I159" s="379" t="s">
        <v>790</v>
      </c>
      <c r="J159" s="379" t="s">
        <v>465</v>
      </c>
      <c r="K159" s="397" t="s">
        <v>51</v>
      </c>
      <c r="L159" s="552"/>
      <c r="M159" s="453"/>
      <c r="N159" s="437" t="s">
        <v>1300</v>
      </c>
    </row>
    <row r="160" spans="1:15" ht="25.5" x14ac:dyDescent="0.2">
      <c r="A160" s="391">
        <v>7</v>
      </c>
      <c r="B160" s="392" t="s">
        <v>791</v>
      </c>
      <c r="C160" s="393">
        <v>0.6</v>
      </c>
      <c r="D160" s="393">
        <v>0.6</v>
      </c>
      <c r="E160" s="394" t="s">
        <v>46</v>
      </c>
      <c r="F160" s="395" t="s">
        <v>711</v>
      </c>
      <c r="G160" s="396" t="s">
        <v>795</v>
      </c>
      <c r="H160" s="379" t="s">
        <v>792</v>
      </c>
      <c r="I160" s="379" t="s">
        <v>793</v>
      </c>
      <c r="J160" s="379" t="s">
        <v>465</v>
      </c>
      <c r="K160" s="397" t="s">
        <v>51</v>
      </c>
      <c r="L160" s="552"/>
      <c r="M160" s="453"/>
      <c r="N160" s="437" t="s">
        <v>1300</v>
      </c>
    </row>
    <row r="161" spans="1:15" ht="38.25" x14ac:dyDescent="0.2">
      <c r="A161" s="391">
        <v>8</v>
      </c>
      <c r="B161" s="392" t="s">
        <v>794</v>
      </c>
      <c r="C161" s="393">
        <v>1</v>
      </c>
      <c r="D161" s="393">
        <v>1</v>
      </c>
      <c r="E161" s="394" t="s">
        <v>46</v>
      </c>
      <c r="F161" s="395" t="s">
        <v>711</v>
      </c>
      <c r="G161" s="396" t="s">
        <v>800</v>
      </c>
      <c r="H161" s="379" t="s">
        <v>796</v>
      </c>
      <c r="I161" s="379" t="s">
        <v>1262</v>
      </c>
      <c r="J161" s="379" t="s">
        <v>798</v>
      </c>
      <c r="K161" s="397" t="s">
        <v>51</v>
      </c>
      <c r="L161" s="552"/>
      <c r="M161" s="453"/>
      <c r="N161" s="437" t="s">
        <v>1300</v>
      </c>
    </row>
    <row r="162" spans="1:15" ht="25.5" x14ac:dyDescent="0.2">
      <c r="A162" s="391">
        <v>9</v>
      </c>
      <c r="B162" s="392" t="s">
        <v>799</v>
      </c>
      <c r="C162" s="393">
        <v>0.16</v>
      </c>
      <c r="D162" s="393">
        <v>0.16</v>
      </c>
      <c r="E162" s="394" t="s">
        <v>46</v>
      </c>
      <c r="F162" s="395" t="s">
        <v>711</v>
      </c>
      <c r="G162" s="396" t="s">
        <v>769</v>
      </c>
      <c r="H162" s="379" t="s">
        <v>801</v>
      </c>
      <c r="I162" s="379" t="s">
        <v>1262</v>
      </c>
      <c r="J162" s="379" t="s">
        <v>798</v>
      </c>
      <c r="K162" s="397" t="s">
        <v>51</v>
      </c>
      <c r="L162" s="552"/>
      <c r="M162" s="453"/>
    </row>
    <row r="163" spans="1:15" ht="51" x14ac:dyDescent="0.2">
      <c r="A163" s="391">
        <v>10</v>
      </c>
      <c r="B163" s="392" t="s">
        <v>802</v>
      </c>
      <c r="C163" s="393">
        <v>5.35</v>
      </c>
      <c r="D163" s="393">
        <v>5.35</v>
      </c>
      <c r="E163" s="394" t="s">
        <v>46</v>
      </c>
      <c r="F163" s="395" t="s">
        <v>711</v>
      </c>
      <c r="G163" s="396" t="s">
        <v>1301</v>
      </c>
      <c r="H163" s="379" t="s">
        <v>803</v>
      </c>
      <c r="I163" s="379" t="s">
        <v>804</v>
      </c>
      <c r="J163" s="379" t="s">
        <v>465</v>
      </c>
      <c r="K163" s="397" t="s">
        <v>51</v>
      </c>
      <c r="L163" s="552"/>
      <c r="M163" s="453"/>
      <c r="N163" s="437" t="s">
        <v>1336</v>
      </c>
    </row>
    <row r="164" spans="1:15" ht="38.25" x14ac:dyDescent="0.2">
      <c r="A164" s="391">
        <v>11</v>
      </c>
      <c r="B164" s="392" t="s">
        <v>1260</v>
      </c>
      <c r="C164" s="393">
        <v>1.63</v>
      </c>
      <c r="D164" s="393">
        <v>1.63</v>
      </c>
      <c r="E164" s="394" t="s">
        <v>46</v>
      </c>
      <c r="F164" s="395" t="s">
        <v>711</v>
      </c>
      <c r="G164" s="396" t="s">
        <v>769</v>
      </c>
      <c r="H164" s="379" t="s">
        <v>1261</v>
      </c>
      <c r="I164" s="379" t="s">
        <v>1262</v>
      </c>
      <c r="J164" s="379" t="s">
        <v>1295</v>
      </c>
      <c r="K164" s="397" t="s">
        <v>51</v>
      </c>
      <c r="L164" s="552"/>
      <c r="M164" s="453"/>
    </row>
    <row r="165" spans="1:15" ht="25.5" x14ac:dyDescent="0.2">
      <c r="A165" s="391">
        <v>12</v>
      </c>
      <c r="B165" s="392" t="s">
        <v>1368</v>
      </c>
      <c r="C165" s="393">
        <v>0.45</v>
      </c>
      <c r="D165" s="393">
        <v>0.45</v>
      </c>
      <c r="E165" s="365" t="s">
        <v>638</v>
      </c>
      <c r="F165" s="366" t="s">
        <v>711</v>
      </c>
      <c r="G165" s="398" t="s">
        <v>735</v>
      </c>
      <c r="H165" s="487" t="s">
        <v>1369</v>
      </c>
      <c r="I165" s="379" t="s">
        <v>1877</v>
      </c>
      <c r="J165" s="368" t="s">
        <v>798</v>
      </c>
      <c r="K165" s="397" t="s">
        <v>51</v>
      </c>
      <c r="L165" s="550"/>
    </row>
    <row r="166" spans="1:15" s="448" customFormat="1" ht="25.5" x14ac:dyDescent="0.2">
      <c r="A166" s="391">
        <v>13</v>
      </c>
      <c r="B166" s="392" t="s">
        <v>1370</v>
      </c>
      <c r="C166" s="393">
        <v>0.35</v>
      </c>
      <c r="D166" s="393">
        <v>0.35</v>
      </c>
      <c r="E166" s="365" t="s">
        <v>638</v>
      </c>
      <c r="F166" s="366" t="s">
        <v>711</v>
      </c>
      <c r="G166" s="398" t="s">
        <v>735</v>
      </c>
      <c r="H166" s="487" t="s">
        <v>1371</v>
      </c>
      <c r="I166" s="379" t="s">
        <v>1877</v>
      </c>
      <c r="J166" s="368" t="s">
        <v>798</v>
      </c>
      <c r="K166" s="397" t="s">
        <v>51</v>
      </c>
      <c r="L166" s="550"/>
      <c r="M166" s="668"/>
      <c r="N166" s="437"/>
      <c r="O166" s="437"/>
    </row>
    <row r="167" spans="1:15" s="448" customFormat="1" ht="25.5" x14ac:dyDescent="0.2">
      <c r="A167" s="391">
        <v>14</v>
      </c>
      <c r="B167" s="392" t="s">
        <v>1372</v>
      </c>
      <c r="C167" s="393">
        <v>0.12</v>
      </c>
      <c r="D167" s="393">
        <v>0.12</v>
      </c>
      <c r="E167" s="365" t="s">
        <v>768</v>
      </c>
      <c r="F167" s="366" t="s">
        <v>711</v>
      </c>
      <c r="G167" s="398" t="s">
        <v>735</v>
      </c>
      <c r="H167" s="487" t="s">
        <v>1373</v>
      </c>
      <c r="I167" s="379" t="s">
        <v>1877</v>
      </c>
      <c r="J167" s="368" t="s">
        <v>798</v>
      </c>
      <c r="K167" s="397" t="s">
        <v>51</v>
      </c>
      <c r="L167" s="550"/>
      <c r="M167" s="668"/>
      <c r="N167" s="437"/>
      <c r="O167" s="437"/>
    </row>
    <row r="168" spans="1:15" s="448" customFormat="1" ht="25.5" x14ac:dyDescent="0.2">
      <c r="A168" s="391">
        <v>15</v>
      </c>
      <c r="B168" s="392" t="s">
        <v>1368</v>
      </c>
      <c r="C168" s="393">
        <v>0.5</v>
      </c>
      <c r="D168" s="393">
        <v>0.5</v>
      </c>
      <c r="E168" s="365" t="s">
        <v>768</v>
      </c>
      <c r="F168" s="366" t="s">
        <v>711</v>
      </c>
      <c r="G168" s="398" t="s">
        <v>735</v>
      </c>
      <c r="H168" s="487" t="s">
        <v>1374</v>
      </c>
      <c r="I168" s="379" t="s">
        <v>1877</v>
      </c>
      <c r="J168" s="368" t="s">
        <v>798</v>
      </c>
      <c r="K168" s="397" t="s">
        <v>51</v>
      </c>
      <c r="L168" s="550"/>
      <c r="M168" s="668"/>
      <c r="N168" s="437"/>
      <c r="O168" s="437"/>
    </row>
    <row r="169" spans="1:15" s="448" customFormat="1" ht="25.5" x14ac:dyDescent="0.2">
      <c r="A169" s="391">
        <v>16</v>
      </c>
      <c r="B169" s="392" t="s">
        <v>1375</v>
      </c>
      <c r="C169" s="393">
        <v>2.0499999999999998</v>
      </c>
      <c r="D169" s="393">
        <v>2.0499999999999998</v>
      </c>
      <c r="E169" s="365" t="s">
        <v>46</v>
      </c>
      <c r="F169" s="366" t="s">
        <v>711</v>
      </c>
      <c r="G169" s="398" t="s">
        <v>735</v>
      </c>
      <c r="H169" s="487" t="s">
        <v>1387</v>
      </c>
      <c r="I169" s="379" t="s">
        <v>1877</v>
      </c>
      <c r="J169" s="368" t="s">
        <v>798</v>
      </c>
      <c r="K169" s="397" t="s">
        <v>51</v>
      </c>
      <c r="L169" s="550"/>
      <c r="M169" s="668"/>
      <c r="N169" s="437"/>
    </row>
    <row r="170" spans="1:15" ht="13.5" x14ac:dyDescent="0.2">
      <c r="A170" s="386">
        <v>1</v>
      </c>
      <c r="B170" s="392" t="s">
        <v>1547</v>
      </c>
      <c r="C170" s="366">
        <v>2.8</v>
      </c>
      <c r="D170" s="394"/>
      <c r="E170" s="365" t="s">
        <v>46</v>
      </c>
      <c r="F170" s="395" t="s">
        <v>711</v>
      </c>
      <c r="G170" s="394" t="s">
        <v>774</v>
      </c>
      <c r="H170" s="487" t="s">
        <v>1548</v>
      </c>
      <c r="I170" s="379" t="s">
        <v>1511</v>
      </c>
      <c r="J170" s="505" t="s">
        <v>466</v>
      </c>
      <c r="K170" s="505" t="s">
        <v>466</v>
      </c>
      <c r="L170" s="437"/>
      <c r="M170" s="437"/>
    </row>
    <row r="171" spans="1:15" s="448" customFormat="1" ht="25.5" x14ac:dyDescent="0.2">
      <c r="A171" s="386">
        <v>2</v>
      </c>
      <c r="B171" s="392" t="s">
        <v>1565</v>
      </c>
      <c r="C171" s="366">
        <v>1.2</v>
      </c>
      <c r="D171" s="394"/>
      <c r="E171" s="365" t="s">
        <v>46</v>
      </c>
      <c r="F171" s="395" t="s">
        <v>711</v>
      </c>
      <c r="G171" s="394" t="s">
        <v>735</v>
      </c>
      <c r="H171" s="487" t="s">
        <v>1566</v>
      </c>
      <c r="I171" s="379" t="s">
        <v>1567</v>
      </c>
      <c r="J171" s="505" t="s">
        <v>466</v>
      </c>
      <c r="K171" s="505" t="s">
        <v>466</v>
      </c>
    </row>
    <row r="172" spans="1:15" ht="25.5" x14ac:dyDescent="0.2">
      <c r="A172" s="386">
        <v>3</v>
      </c>
      <c r="B172" s="392" t="s">
        <v>1599</v>
      </c>
      <c r="C172" s="366">
        <v>1.4</v>
      </c>
      <c r="D172" s="365"/>
      <c r="E172" s="365" t="s">
        <v>46</v>
      </c>
      <c r="F172" s="366" t="s">
        <v>711</v>
      </c>
      <c r="G172" s="398" t="s">
        <v>735</v>
      </c>
      <c r="H172" s="487" t="s">
        <v>1600</v>
      </c>
      <c r="I172" s="379" t="s">
        <v>1511</v>
      </c>
      <c r="J172" s="505" t="s">
        <v>466</v>
      </c>
      <c r="K172" s="505" t="s">
        <v>466</v>
      </c>
      <c r="L172" s="437"/>
      <c r="M172" s="437"/>
    </row>
    <row r="173" spans="1:15" ht="13.5" x14ac:dyDescent="0.2">
      <c r="A173" s="386">
        <v>4</v>
      </c>
      <c r="B173" s="392" t="s">
        <v>1601</v>
      </c>
      <c r="C173" s="366">
        <v>1.5</v>
      </c>
      <c r="D173" s="365"/>
      <c r="E173" s="365" t="s">
        <v>46</v>
      </c>
      <c r="F173" s="366" t="s">
        <v>711</v>
      </c>
      <c r="G173" s="398" t="s">
        <v>774</v>
      </c>
      <c r="H173" s="487" t="s">
        <v>1602</v>
      </c>
      <c r="I173" s="379" t="s">
        <v>1511</v>
      </c>
      <c r="J173" s="505" t="s">
        <v>466</v>
      </c>
      <c r="K173" s="505" t="s">
        <v>466</v>
      </c>
      <c r="L173" s="437"/>
      <c r="M173" s="437"/>
    </row>
    <row r="174" spans="1:15" s="448" customFormat="1" ht="25.5" x14ac:dyDescent="0.2">
      <c r="A174" s="386">
        <v>5</v>
      </c>
      <c r="B174" s="392" t="s">
        <v>1522</v>
      </c>
      <c r="C174" s="366">
        <v>0.5</v>
      </c>
      <c r="D174" s="365"/>
      <c r="E174" s="365" t="s">
        <v>46</v>
      </c>
      <c r="F174" s="366" t="s">
        <v>711</v>
      </c>
      <c r="G174" s="394" t="s">
        <v>277</v>
      </c>
      <c r="H174" s="487" t="s">
        <v>1523</v>
      </c>
      <c r="I174" s="379" t="s">
        <v>1511</v>
      </c>
      <c r="J174" s="505" t="s">
        <v>466</v>
      </c>
      <c r="K174" s="505" t="s">
        <v>466</v>
      </c>
    </row>
    <row r="175" spans="1:15" s="448" customFormat="1" ht="13.5" x14ac:dyDescent="0.2">
      <c r="A175" s="386">
        <v>6</v>
      </c>
      <c r="B175" s="392" t="s">
        <v>1891</v>
      </c>
      <c r="C175" s="366">
        <v>3.1</v>
      </c>
      <c r="D175" s="365"/>
      <c r="E175" s="365" t="s">
        <v>46</v>
      </c>
      <c r="F175" s="366" t="s">
        <v>711</v>
      </c>
      <c r="G175" s="394" t="s">
        <v>224</v>
      </c>
      <c r="H175" s="487" t="s">
        <v>1893</v>
      </c>
      <c r="I175" s="379" t="s">
        <v>1511</v>
      </c>
      <c r="J175" s="505" t="s">
        <v>466</v>
      </c>
      <c r="K175" s="505" t="s">
        <v>466</v>
      </c>
    </row>
    <row r="176" spans="1:15" s="448" customFormat="1" ht="13.5" x14ac:dyDescent="0.2">
      <c r="A176" s="386">
        <v>7</v>
      </c>
      <c r="B176" s="392" t="s">
        <v>1892</v>
      </c>
      <c r="C176" s="366">
        <v>2.5</v>
      </c>
      <c r="D176" s="365"/>
      <c r="E176" s="365" t="s">
        <v>46</v>
      </c>
      <c r="F176" s="366" t="s">
        <v>711</v>
      </c>
      <c r="G176" s="394" t="s">
        <v>224</v>
      </c>
      <c r="H176" s="487" t="s">
        <v>1894</v>
      </c>
      <c r="I176" s="379" t="s">
        <v>1511</v>
      </c>
      <c r="J176" s="505" t="s">
        <v>466</v>
      </c>
      <c r="K176" s="505" t="s">
        <v>466</v>
      </c>
    </row>
    <row r="177" spans="1:16" ht="140.25" x14ac:dyDescent="0.2">
      <c r="A177" s="391">
        <v>7</v>
      </c>
      <c r="B177" s="392" t="s">
        <v>1898</v>
      </c>
      <c r="C177" s="393">
        <v>72.36</v>
      </c>
      <c r="D177" s="393"/>
      <c r="E177" s="365" t="s">
        <v>46</v>
      </c>
      <c r="F177" s="366" t="s">
        <v>711</v>
      </c>
      <c r="G177" s="398" t="s">
        <v>1895</v>
      </c>
      <c r="H177" s="487"/>
      <c r="I177" s="397" t="s">
        <v>1896</v>
      </c>
      <c r="J177" s="397"/>
      <c r="K177" s="397" t="s">
        <v>465</v>
      </c>
      <c r="L177" s="549"/>
      <c r="M177" s="874"/>
      <c r="O177" s="448"/>
    </row>
    <row r="178" spans="1:16" s="448" customFormat="1" ht="40.5" x14ac:dyDescent="0.2">
      <c r="A178" s="386" t="s">
        <v>820</v>
      </c>
      <c r="B178" s="364" t="s">
        <v>821</v>
      </c>
      <c r="C178" s="362">
        <v>193.44499999999999</v>
      </c>
      <c r="D178" s="362">
        <v>200.14</v>
      </c>
      <c r="E178" s="387"/>
      <c r="F178" s="388"/>
      <c r="G178" s="389"/>
      <c r="H178" s="478"/>
      <c r="I178" s="389"/>
      <c r="J178" s="390"/>
      <c r="K178" s="390"/>
      <c r="L178" s="554"/>
      <c r="M178" s="453"/>
      <c r="N178" s="437"/>
    </row>
    <row r="179" spans="1:16" s="448" customFormat="1" ht="38.25" x14ac:dyDescent="0.2">
      <c r="A179" s="391" t="s">
        <v>55</v>
      </c>
      <c r="B179" s="401" t="s">
        <v>822</v>
      </c>
      <c r="C179" s="399">
        <v>21.08</v>
      </c>
      <c r="D179" s="498">
        <v>24.4</v>
      </c>
      <c r="E179" s="368" t="s">
        <v>46</v>
      </c>
      <c r="F179" s="366" t="s">
        <v>823</v>
      </c>
      <c r="G179" s="400" t="s">
        <v>824</v>
      </c>
      <c r="H179" s="486" t="s">
        <v>1342</v>
      </c>
      <c r="I179" s="368" t="s">
        <v>825</v>
      </c>
      <c r="J179" s="397" t="s">
        <v>51</v>
      </c>
      <c r="K179" s="397" t="s">
        <v>51</v>
      </c>
      <c r="L179" s="549"/>
      <c r="M179" s="453"/>
      <c r="N179" s="437">
        <v>24.4</v>
      </c>
      <c r="O179" s="437">
        <v>24.4</v>
      </c>
      <c r="P179" s="499">
        <v>14.639999999999999</v>
      </c>
    </row>
    <row r="180" spans="1:16" s="502" customFormat="1" ht="38.25" x14ac:dyDescent="0.2">
      <c r="A180" s="391" t="s">
        <v>62</v>
      </c>
      <c r="B180" s="401" t="s">
        <v>1420</v>
      </c>
      <c r="C180" s="399">
        <v>21.54</v>
      </c>
      <c r="D180" s="393">
        <v>25.14</v>
      </c>
      <c r="E180" s="368" t="s">
        <v>315</v>
      </c>
      <c r="F180" s="366" t="s">
        <v>823</v>
      </c>
      <c r="G180" s="400" t="s">
        <v>824</v>
      </c>
      <c r="H180" s="396" t="s">
        <v>1344</v>
      </c>
      <c r="I180" s="500" t="s">
        <v>1424</v>
      </c>
      <c r="J180" s="397" t="s">
        <v>1407</v>
      </c>
      <c r="K180" s="397" t="s">
        <v>51</v>
      </c>
      <c r="L180" s="731"/>
      <c r="M180" s="397"/>
      <c r="N180" s="501">
        <v>25.14</v>
      </c>
      <c r="O180" s="502" t="s">
        <v>830</v>
      </c>
      <c r="P180" s="503" t="e">
        <v>#VALUE!</v>
      </c>
    </row>
    <row r="181" spans="1:16" ht="38.25" x14ac:dyDescent="0.2">
      <c r="A181" s="391" t="s">
        <v>70</v>
      </c>
      <c r="B181" s="401" t="s">
        <v>1421</v>
      </c>
      <c r="C181" s="399">
        <v>50</v>
      </c>
      <c r="D181" s="413">
        <v>33.6</v>
      </c>
      <c r="E181" s="368" t="s">
        <v>315</v>
      </c>
      <c r="F181" s="405" t="s">
        <v>823</v>
      </c>
      <c r="G181" s="468" t="s">
        <v>663</v>
      </c>
      <c r="H181" s="396" t="s">
        <v>1343</v>
      </c>
      <c r="I181" s="500" t="s">
        <v>1424</v>
      </c>
      <c r="J181" s="397" t="s">
        <v>1408</v>
      </c>
      <c r="K181" s="397" t="s">
        <v>51</v>
      </c>
      <c r="L181" s="549"/>
      <c r="M181" s="453"/>
      <c r="N181" s="437">
        <v>33.6</v>
      </c>
      <c r="O181" s="448" t="s">
        <v>827</v>
      </c>
      <c r="P181" s="499" t="e">
        <v>#VALUE!</v>
      </c>
    </row>
    <row r="182" spans="1:16" s="502" customFormat="1" ht="38.25" x14ac:dyDescent="0.2">
      <c r="A182" s="391" t="s">
        <v>79</v>
      </c>
      <c r="B182" s="401" t="s">
        <v>1422</v>
      </c>
      <c r="C182" s="399">
        <v>17.545000000000002</v>
      </c>
      <c r="D182" s="393">
        <v>25.14</v>
      </c>
      <c r="E182" s="368" t="s">
        <v>315</v>
      </c>
      <c r="F182" s="366" t="s">
        <v>823</v>
      </c>
      <c r="G182" s="400" t="s">
        <v>1087</v>
      </c>
      <c r="H182" s="396" t="s">
        <v>1411</v>
      </c>
      <c r="I182" s="500" t="s">
        <v>1424</v>
      </c>
      <c r="J182" s="397" t="s">
        <v>1409</v>
      </c>
      <c r="K182" s="397" t="s">
        <v>51</v>
      </c>
      <c r="L182" s="731"/>
      <c r="M182" s="397"/>
      <c r="N182" s="501"/>
      <c r="P182" s="503">
        <v>0</v>
      </c>
    </row>
    <row r="183" spans="1:16" ht="38.25" x14ac:dyDescent="0.2">
      <c r="A183" s="391" t="s">
        <v>86</v>
      </c>
      <c r="B183" s="401" t="s">
        <v>1423</v>
      </c>
      <c r="C183" s="399">
        <v>5</v>
      </c>
      <c r="D183" s="413">
        <v>33.6</v>
      </c>
      <c r="E183" s="368" t="s">
        <v>315</v>
      </c>
      <c r="F183" s="405" t="s">
        <v>823</v>
      </c>
      <c r="G183" s="394" t="s">
        <v>667</v>
      </c>
      <c r="H183" s="396" t="s">
        <v>1412</v>
      </c>
      <c r="I183" s="500" t="s">
        <v>1424</v>
      </c>
      <c r="J183" s="397" t="s">
        <v>1410</v>
      </c>
      <c r="K183" s="397" t="s">
        <v>51</v>
      </c>
      <c r="L183" s="549"/>
      <c r="M183" s="453"/>
      <c r="O183" s="448"/>
      <c r="P183" s="499">
        <v>0</v>
      </c>
    </row>
    <row r="184" spans="1:16" ht="38.25" x14ac:dyDescent="0.2">
      <c r="A184" s="391" t="s">
        <v>91</v>
      </c>
      <c r="B184" s="392" t="s">
        <v>1425</v>
      </c>
      <c r="C184" s="399">
        <v>5</v>
      </c>
      <c r="D184" s="498">
        <v>18.760000000000002</v>
      </c>
      <c r="E184" s="368" t="s">
        <v>46</v>
      </c>
      <c r="F184" s="366" t="s">
        <v>823</v>
      </c>
      <c r="G184" s="400" t="s">
        <v>735</v>
      </c>
      <c r="H184" s="486" t="s">
        <v>1395</v>
      </c>
      <c r="I184" s="379" t="s">
        <v>1424</v>
      </c>
      <c r="J184" s="401" t="s">
        <v>1426</v>
      </c>
      <c r="K184" s="397" t="s">
        <v>51</v>
      </c>
      <c r="L184" s="558"/>
      <c r="N184" s="437">
        <v>14.73</v>
      </c>
      <c r="O184" s="448" t="s">
        <v>1394</v>
      </c>
      <c r="P184" s="499" t="e">
        <v>#VALUE!</v>
      </c>
    </row>
    <row r="185" spans="1:16" ht="89.25" x14ac:dyDescent="0.2">
      <c r="A185" s="391" t="s">
        <v>94</v>
      </c>
      <c r="B185" s="392" t="s">
        <v>1413</v>
      </c>
      <c r="C185" s="399">
        <v>6.34</v>
      </c>
      <c r="D185" s="393">
        <v>6.34</v>
      </c>
      <c r="E185" s="394" t="s">
        <v>46</v>
      </c>
      <c r="F185" s="395" t="s">
        <v>823</v>
      </c>
      <c r="G185" s="396" t="s">
        <v>844</v>
      </c>
      <c r="H185" s="379" t="s">
        <v>1303</v>
      </c>
      <c r="I185" s="379" t="s">
        <v>1424</v>
      </c>
      <c r="J185" s="392" t="s">
        <v>1427</v>
      </c>
      <c r="K185" s="397" t="s">
        <v>51</v>
      </c>
      <c r="L185" s="559"/>
      <c r="N185" s="437">
        <v>6.34</v>
      </c>
      <c r="O185" s="448" t="s">
        <v>1388</v>
      </c>
      <c r="P185" s="499" t="e">
        <v>#VALUE!</v>
      </c>
    </row>
    <row r="186" spans="1:16" ht="89.25" x14ac:dyDescent="0.2">
      <c r="A186" s="391" t="s">
        <v>102</v>
      </c>
      <c r="B186" s="392" t="s">
        <v>1414</v>
      </c>
      <c r="C186" s="399">
        <v>12.31</v>
      </c>
      <c r="D186" s="393">
        <v>6.34</v>
      </c>
      <c r="E186" s="394" t="s">
        <v>46</v>
      </c>
      <c r="F186" s="395" t="s">
        <v>823</v>
      </c>
      <c r="G186" s="396" t="s">
        <v>844</v>
      </c>
      <c r="H186" s="379" t="s">
        <v>1417</v>
      </c>
      <c r="I186" s="379" t="s">
        <v>1424</v>
      </c>
      <c r="J186" s="392" t="s">
        <v>1428</v>
      </c>
      <c r="K186" s="397" t="s">
        <v>51</v>
      </c>
      <c r="L186" s="559"/>
      <c r="O186" s="448"/>
      <c r="P186" s="499">
        <v>0</v>
      </c>
    </row>
    <row r="187" spans="1:16" ht="89.25" x14ac:dyDescent="0.2">
      <c r="A187" s="391" t="s">
        <v>107</v>
      </c>
      <c r="B187" s="392" t="s">
        <v>1415</v>
      </c>
      <c r="C187" s="399">
        <v>10.27</v>
      </c>
      <c r="D187" s="393">
        <v>6.34</v>
      </c>
      <c r="E187" s="394" t="s">
        <v>46</v>
      </c>
      <c r="F187" s="395" t="s">
        <v>823</v>
      </c>
      <c r="G187" s="396" t="s">
        <v>509</v>
      </c>
      <c r="H187" s="379" t="s">
        <v>1416</v>
      </c>
      <c r="I187" s="379" t="s">
        <v>1424</v>
      </c>
      <c r="J187" s="392" t="s">
        <v>1429</v>
      </c>
      <c r="K187" s="397" t="s">
        <v>51</v>
      </c>
      <c r="L187" s="559"/>
      <c r="O187" s="448"/>
      <c r="P187" s="499">
        <v>0</v>
      </c>
    </row>
    <row r="188" spans="1:16" ht="89.25" x14ac:dyDescent="0.2">
      <c r="A188" s="391" t="s">
        <v>112</v>
      </c>
      <c r="B188" s="392" t="s">
        <v>1418</v>
      </c>
      <c r="C188" s="399">
        <v>25.6</v>
      </c>
      <c r="D188" s="393">
        <v>20.48</v>
      </c>
      <c r="E188" s="394" t="s">
        <v>46</v>
      </c>
      <c r="F188" s="395" t="s">
        <v>823</v>
      </c>
      <c r="G188" s="396" t="s">
        <v>1302</v>
      </c>
      <c r="H188" s="379" t="s">
        <v>1303</v>
      </c>
      <c r="I188" s="379" t="s">
        <v>1424</v>
      </c>
      <c r="J188" s="392" t="s">
        <v>1430</v>
      </c>
      <c r="K188" s="397" t="s">
        <v>51</v>
      </c>
      <c r="L188" s="559"/>
      <c r="N188" s="437">
        <v>20.48</v>
      </c>
      <c r="O188" s="437" t="s">
        <v>1388</v>
      </c>
      <c r="P188" s="499" t="e">
        <v>#VALUE!</v>
      </c>
    </row>
    <row r="189" spans="1:16" ht="76.5" x14ac:dyDescent="0.2">
      <c r="A189" s="391" t="s">
        <v>117</v>
      </c>
      <c r="B189" s="392" t="s">
        <v>1419</v>
      </c>
      <c r="C189" s="399">
        <v>18.760000000000002</v>
      </c>
      <c r="D189" s="498">
        <v>18.760000000000002</v>
      </c>
      <c r="E189" s="368" t="s">
        <v>46</v>
      </c>
      <c r="F189" s="366" t="s">
        <v>823</v>
      </c>
      <c r="G189" s="400" t="s">
        <v>1304</v>
      </c>
      <c r="H189" s="486" t="s">
        <v>1305</v>
      </c>
      <c r="I189" s="379" t="s">
        <v>1424</v>
      </c>
      <c r="J189" s="401" t="s">
        <v>1431</v>
      </c>
      <c r="K189" s="397" t="s">
        <v>51</v>
      </c>
      <c r="L189" s="558"/>
      <c r="N189" s="437">
        <v>18.760000000000002</v>
      </c>
      <c r="O189" s="448" t="s">
        <v>1392</v>
      </c>
      <c r="P189" s="499" t="e">
        <v>#VALUE!</v>
      </c>
    </row>
    <row r="190" spans="1:16" ht="76.5" x14ac:dyDescent="0.2">
      <c r="A190" s="391" t="s">
        <v>120</v>
      </c>
      <c r="B190" s="392" t="s">
        <v>1432</v>
      </c>
      <c r="C190" s="399">
        <v>38</v>
      </c>
      <c r="D190" s="393">
        <v>38</v>
      </c>
      <c r="E190" s="394" t="s">
        <v>308</v>
      </c>
      <c r="F190" s="395" t="s">
        <v>823</v>
      </c>
      <c r="G190" s="396" t="s">
        <v>844</v>
      </c>
      <c r="H190" s="379" t="s">
        <v>1383</v>
      </c>
      <c r="I190" s="379" t="s">
        <v>1390</v>
      </c>
      <c r="J190" s="397" t="s">
        <v>1391</v>
      </c>
      <c r="K190" s="397" t="s">
        <v>51</v>
      </c>
      <c r="L190" s="731"/>
      <c r="M190" s="397"/>
      <c r="N190" s="437">
        <v>38</v>
      </c>
      <c r="O190" s="448" t="s">
        <v>1389</v>
      </c>
      <c r="P190" s="499" t="e">
        <v>#VALUE!</v>
      </c>
    </row>
    <row r="191" spans="1:16" ht="13.5" x14ac:dyDescent="0.2">
      <c r="A191" s="386" t="s">
        <v>845</v>
      </c>
      <c r="B191" s="364" t="s">
        <v>846</v>
      </c>
      <c r="C191" s="362">
        <v>61.811999999999991</v>
      </c>
      <c r="D191" s="362">
        <v>103.02000000000001</v>
      </c>
      <c r="E191" s="387"/>
      <c r="F191" s="388"/>
      <c r="G191" s="389"/>
      <c r="H191" s="478"/>
      <c r="I191" s="389"/>
      <c r="J191" s="390"/>
      <c r="K191" s="390"/>
      <c r="L191" s="554"/>
      <c r="N191" s="437">
        <v>94</v>
      </c>
      <c r="O191" s="437">
        <v>5.5</v>
      </c>
      <c r="P191" s="499">
        <v>3.3</v>
      </c>
    </row>
    <row r="192" spans="1:16" ht="25.5" x14ac:dyDescent="0.2">
      <c r="A192" s="391" t="s">
        <v>44</v>
      </c>
      <c r="B192" s="372" t="s">
        <v>851</v>
      </c>
      <c r="C192" s="402">
        <v>16.82</v>
      </c>
      <c r="D192" s="413">
        <v>16.82</v>
      </c>
      <c r="E192" s="368" t="s">
        <v>46</v>
      </c>
      <c r="F192" s="366" t="s">
        <v>505</v>
      </c>
      <c r="G192" s="504" t="s">
        <v>1384</v>
      </c>
      <c r="H192" s="377" t="s">
        <v>1385</v>
      </c>
      <c r="I192" s="379" t="s">
        <v>853</v>
      </c>
      <c r="J192" s="397" t="s">
        <v>51</v>
      </c>
      <c r="K192" s="397" t="s">
        <v>51</v>
      </c>
      <c r="L192" s="549"/>
      <c r="M192" s="453"/>
      <c r="N192" s="437">
        <v>95</v>
      </c>
    </row>
    <row r="193" spans="1:15" ht="25.5" x14ac:dyDescent="0.2">
      <c r="A193" s="391" t="s">
        <v>55</v>
      </c>
      <c r="B193" s="372" t="s">
        <v>855</v>
      </c>
      <c r="C193" s="402">
        <v>3.9</v>
      </c>
      <c r="D193" s="413">
        <v>3.9</v>
      </c>
      <c r="E193" s="368" t="s">
        <v>46</v>
      </c>
      <c r="F193" s="477" t="s">
        <v>856</v>
      </c>
      <c r="G193" s="378" t="s">
        <v>857</v>
      </c>
      <c r="H193" s="505" t="s">
        <v>858</v>
      </c>
      <c r="I193" s="378" t="s">
        <v>859</v>
      </c>
      <c r="J193" s="397" t="s">
        <v>51</v>
      </c>
      <c r="K193" s="397" t="s">
        <v>51</v>
      </c>
      <c r="L193" s="549"/>
      <c r="M193" s="453"/>
    </row>
    <row r="194" spans="1:15" ht="38.25" x14ac:dyDescent="0.2">
      <c r="A194" s="391" t="s">
        <v>62</v>
      </c>
      <c r="B194" s="372" t="s">
        <v>863</v>
      </c>
      <c r="C194" s="402">
        <v>7.69</v>
      </c>
      <c r="D194" s="413">
        <v>7.69</v>
      </c>
      <c r="E194" s="368" t="s">
        <v>46</v>
      </c>
      <c r="F194" s="366" t="s">
        <v>505</v>
      </c>
      <c r="G194" s="504" t="s">
        <v>1337</v>
      </c>
      <c r="H194" s="377" t="s">
        <v>1386</v>
      </c>
      <c r="I194" s="379" t="s">
        <v>694</v>
      </c>
      <c r="J194" s="397" t="s">
        <v>862</v>
      </c>
      <c r="K194" s="397" t="s">
        <v>51</v>
      </c>
      <c r="L194" s="549"/>
      <c r="M194" s="453"/>
    </row>
    <row r="195" spans="1:15" ht="25.5" x14ac:dyDescent="0.2">
      <c r="A195" s="391" t="s">
        <v>70</v>
      </c>
      <c r="B195" s="372" t="s">
        <v>864</v>
      </c>
      <c r="C195" s="402">
        <v>5.4</v>
      </c>
      <c r="D195" s="413">
        <v>5.4</v>
      </c>
      <c r="E195" s="368" t="s">
        <v>46</v>
      </c>
      <c r="F195" s="366" t="s">
        <v>505</v>
      </c>
      <c r="G195" s="504" t="s">
        <v>687</v>
      </c>
      <c r="H195" s="505" t="s">
        <v>1338</v>
      </c>
      <c r="I195" s="379" t="s">
        <v>694</v>
      </c>
      <c r="J195" s="397" t="s">
        <v>51</v>
      </c>
      <c r="K195" s="397" t="s">
        <v>51</v>
      </c>
      <c r="L195" s="549"/>
      <c r="M195" s="453"/>
    </row>
    <row r="196" spans="1:15" ht="25.5" x14ac:dyDescent="0.2">
      <c r="A196" s="391" t="s">
        <v>79</v>
      </c>
      <c r="B196" s="372" t="s">
        <v>1339</v>
      </c>
      <c r="C196" s="402">
        <v>5.2</v>
      </c>
      <c r="D196" s="413">
        <v>5.2</v>
      </c>
      <c r="E196" s="368" t="s">
        <v>46</v>
      </c>
      <c r="F196" s="366" t="s">
        <v>505</v>
      </c>
      <c r="G196" s="504" t="s">
        <v>730</v>
      </c>
      <c r="H196" s="377" t="s">
        <v>1340</v>
      </c>
      <c r="I196" s="379" t="s">
        <v>694</v>
      </c>
      <c r="J196" s="397" t="s">
        <v>51</v>
      </c>
      <c r="K196" s="397" t="s">
        <v>51</v>
      </c>
      <c r="L196" s="549"/>
      <c r="M196" s="453"/>
    </row>
    <row r="197" spans="1:15" ht="25.5" x14ac:dyDescent="0.2">
      <c r="A197" s="391" t="s">
        <v>86</v>
      </c>
      <c r="B197" s="392" t="s">
        <v>867</v>
      </c>
      <c r="C197" s="402">
        <v>7.27</v>
      </c>
      <c r="D197" s="393">
        <v>7.27</v>
      </c>
      <c r="E197" s="394" t="s">
        <v>46</v>
      </c>
      <c r="F197" s="395" t="s">
        <v>505</v>
      </c>
      <c r="G197" s="396" t="s">
        <v>509</v>
      </c>
      <c r="H197" s="379" t="s">
        <v>868</v>
      </c>
      <c r="I197" s="379" t="s">
        <v>699</v>
      </c>
      <c r="J197" s="397" t="s">
        <v>51</v>
      </c>
      <c r="K197" s="397" t="s">
        <v>51</v>
      </c>
      <c r="L197" s="549"/>
      <c r="M197" s="453"/>
    </row>
    <row r="198" spans="1:15" ht="102" x14ac:dyDescent="0.2">
      <c r="A198" s="391" t="s">
        <v>91</v>
      </c>
      <c r="B198" s="392" t="s">
        <v>869</v>
      </c>
      <c r="C198" s="402">
        <v>38.97</v>
      </c>
      <c r="D198" s="393">
        <v>38.97</v>
      </c>
      <c r="E198" s="394" t="s">
        <v>46</v>
      </c>
      <c r="F198" s="395" t="s">
        <v>505</v>
      </c>
      <c r="G198" s="396" t="s">
        <v>800</v>
      </c>
      <c r="H198" s="379" t="s">
        <v>870</v>
      </c>
      <c r="I198" s="379" t="s">
        <v>635</v>
      </c>
      <c r="J198" s="379" t="s">
        <v>871</v>
      </c>
      <c r="K198" s="397" t="s">
        <v>51</v>
      </c>
      <c r="L198" s="552"/>
    </row>
    <row r="199" spans="1:15" ht="38.25" x14ac:dyDescent="0.2">
      <c r="A199" s="391" t="s">
        <v>94</v>
      </c>
      <c r="B199" s="392" t="s">
        <v>873</v>
      </c>
      <c r="C199" s="402">
        <v>7.01</v>
      </c>
      <c r="D199" s="393">
        <v>7.01</v>
      </c>
      <c r="E199" s="394" t="s">
        <v>46</v>
      </c>
      <c r="F199" s="395" t="s">
        <v>505</v>
      </c>
      <c r="G199" s="396" t="s">
        <v>509</v>
      </c>
      <c r="H199" s="379" t="s">
        <v>874</v>
      </c>
      <c r="I199" s="379" t="s">
        <v>635</v>
      </c>
      <c r="J199" s="379" t="s">
        <v>761</v>
      </c>
      <c r="K199" s="397" t="s">
        <v>51</v>
      </c>
      <c r="L199" s="552"/>
      <c r="M199" s="453"/>
    </row>
    <row r="200" spans="1:15" ht="38.25" x14ac:dyDescent="0.2">
      <c r="A200" s="391" t="s">
        <v>102</v>
      </c>
      <c r="B200" s="392" t="s">
        <v>875</v>
      </c>
      <c r="C200" s="402">
        <v>5.26</v>
      </c>
      <c r="D200" s="393">
        <v>5.26</v>
      </c>
      <c r="E200" s="368" t="s">
        <v>46</v>
      </c>
      <c r="F200" s="366" t="s">
        <v>505</v>
      </c>
      <c r="G200" s="368" t="s">
        <v>743</v>
      </c>
      <c r="H200" s="379" t="s">
        <v>876</v>
      </c>
      <c r="I200" s="452" t="s">
        <v>1393</v>
      </c>
      <c r="J200" s="379" t="s">
        <v>761</v>
      </c>
      <c r="K200" s="397" t="s">
        <v>51</v>
      </c>
      <c r="L200" s="552"/>
      <c r="M200" s="453"/>
    </row>
    <row r="201" spans="1:15" ht="38.25" x14ac:dyDescent="0.2">
      <c r="A201" s="391" t="s">
        <v>107</v>
      </c>
      <c r="B201" s="392" t="s">
        <v>877</v>
      </c>
      <c r="C201" s="402">
        <v>5.5</v>
      </c>
      <c r="D201" s="393">
        <v>5.5</v>
      </c>
      <c r="E201" s="368" t="s">
        <v>46</v>
      </c>
      <c r="F201" s="366" t="s">
        <v>505</v>
      </c>
      <c r="G201" s="368" t="s">
        <v>697</v>
      </c>
      <c r="H201" s="478" t="s">
        <v>1341</v>
      </c>
      <c r="I201" s="452" t="s">
        <v>1393</v>
      </c>
      <c r="J201" s="379" t="s">
        <v>761</v>
      </c>
      <c r="K201" s="397" t="s">
        <v>51</v>
      </c>
      <c r="L201" s="552"/>
      <c r="M201" s="453"/>
    </row>
    <row r="202" spans="1:15" ht="40.5" x14ac:dyDescent="0.2">
      <c r="A202" s="403" t="s">
        <v>878</v>
      </c>
      <c r="B202" s="364" t="s">
        <v>1333</v>
      </c>
      <c r="C202" s="362">
        <v>3882.0044699999994</v>
      </c>
      <c r="D202" s="362" t="e">
        <v>#REF!</v>
      </c>
      <c r="E202" s="365"/>
      <c r="F202" s="366"/>
      <c r="G202" s="368"/>
      <c r="H202" s="478"/>
      <c r="I202" s="368"/>
      <c r="J202" s="368"/>
      <c r="K202" s="368"/>
      <c r="L202" s="550"/>
      <c r="N202" s="437">
        <v>96</v>
      </c>
    </row>
    <row r="203" spans="1:15" s="448" customFormat="1" ht="27" x14ac:dyDescent="0.2">
      <c r="A203" s="386" t="s">
        <v>613</v>
      </c>
      <c r="B203" s="364" t="s">
        <v>880</v>
      </c>
      <c r="C203" s="362">
        <v>64.739999999999995</v>
      </c>
      <c r="D203" s="362">
        <v>55.909999999999989</v>
      </c>
      <c r="E203" s="387"/>
      <c r="F203" s="388"/>
      <c r="G203" s="389"/>
      <c r="H203" s="478"/>
      <c r="I203" s="389"/>
      <c r="J203" s="390"/>
      <c r="K203" s="390"/>
      <c r="L203" s="554"/>
      <c r="M203" s="453"/>
      <c r="N203" s="437">
        <v>97</v>
      </c>
      <c r="O203" s="437"/>
    </row>
    <row r="204" spans="1:15" s="448" customFormat="1" ht="25.5" x14ac:dyDescent="0.2">
      <c r="A204" s="391" t="s">
        <v>44</v>
      </c>
      <c r="B204" s="392" t="s">
        <v>886</v>
      </c>
      <c r="C204" s="393">
        <v>3</v>
      </c>
      <c r="D204" s="393">
        <v>3</v>
      </c>
      <c r="E204" s="368" t="s">
        <v>46</v>
      </c>
      <c r="F204" s="366" t="s">
        <v>505</v>
      </c>
      <c r="G204" s="368" t="s">
        <v>663</v>
      </c>
      <c r="H204" s="398" t="s">
        <v>887</v>
      </c>
      <c r="I204" s="398" t="s">
        <v>888</v>
      </c>
      <c r="J204" s="397" t="s">
        <v>51</v>
      </c>
      <c r="K204" s="397" t="s">
        <v>51</v>
      </c>
      <c r="L204" s="549"/>
      <c r="M204" s="453"/>
      <c r="N204" s="437">
        <v>98</v>
      </c>
      <c r="O204" s="437"/>
    </row>
    <row r="205" spans="1:15" s="448" customFormat="1" ht="38.25" x14ac:dyDescent="0.2">
      <c r="A205" s="391" t="s">
        <v>55</v>
      </c>
      <c r="B205" s="392" t="s">
        <v>1236</v>
      </c>
      <c r="C205" s="393">
        <v>0.11</v>
      </c>
      <c r="D205" s="393">
        <v>0.11</v>
      </c>
      <c r="E205" s="368" t="s">
        <v>856</v>
      </c>
      <c r="F205" s="366" t="s">
        <v>856</v>
      </c>
      <c r="G205" s="368" t="s">
        <v>650</v>
      </c>
      <c r="H205" s="398" t="s">
        <v>184</v>
      </c>
      <c r="I205" s="398" t="s">
        <v>891</v>
      </c>
      <c r="J205" s="397" t="s">
        <v>51</v>
      </c>
      <c r="K205" s="397" t="s">
        <v>51</v>
      </c>
      <c r="L205" s="549"/>
      <c r="M205" s="453"/>
      <c r="N205" s="437">
        <v>99</v>
      </c>
      <c r="O205" s="437"/>
    </row>
    <row r="206" spans="1:15" s="448" customFormat="1" ht="38.25" x14ac:dyDescent="0.2">
      <c r="A206" s="391" t="s">
        <v>62</v>
      </c>
      <c r="B206" s="392" t="s">
        <v>896</v>
      </c>
      <c r="C206" s="393">
        <v>0.03</v>
      </c>
      <c r="D206" s="393">
        <v>0.03</v>
      </c>
      <c r="E206" s="368" t="s">
        <v>856</v>
      </c>
      <c r="F206" s="366" t="s">
        <v>856</v>
      </c>
      <c r="G206" s="368" t="s">
        <v>650</v>
      </c>
      <c r="H206" s="398" t="s">
        <v>184</v>
      </c>
      <c r="I206" s="398" t="s">
        <v>891</v>
      </c>
      <c r="J206" s="397" t="s">
        <v>51</v>
      </c>
      <c r="K206" s="397" t="s">
        <v>51</v>
      </c>
      <c r="L206" s="549"/>
      <c r="M206" s="453"/>
      <c r="N206" s="437"/>
      <c r="O206" s="437"/>
    </row>
    <row r="207" spans="1:15" s="448" customFormat="1" ht="25.5" x14ac:dyDescent="0.2">
      <c r="A207" s="391" t="s">
        <v>70</v>
      </c>
      <c r="B207" s="392" t="s">
        <v>898</v>
      </c>
      <c r="C207" s="393">
        <v>7.0000000000000007E-2</v>
      </c>
      <c r="D207" s="393">
        <v>7.0000000000000007E-2</v>
      </c>
      <c r="E207" s="368" t="s">
        <v>46</v>
      </c>
      <c r="F207" s="366" t="s">
        <v>361</v>
      </c>
      <c r="G207" s="368" t="s">
        <v>712</v>
      </c>
      <c r="H207" s="397" t="s">
        <v>713</v>
      </c>
      <c r="I207" s="398" t="s">
        <v>899</v>
      </c>
      <c r="J207" s="397" t="s">
        <v>51</v>
      </c>
      <c r="K207" s="397" t="s">
        <v>51</v>
      </c>
      <c r="L207" s="549"/>
      <c r="M207" s="453"/>
      <c r="N207" s="437"/>
    </row>
    <row r="208" spans="1:15" s="448" customFormat="1" ht="25.5" x14ac:dyDescent="0.2">
      <c r="A208" s="391" t="s">
        <v>79</v>
      </c>
      <c r="B208" s="392" t="s">
        <v>904</v>
      </c>
      <c r="C208" s="393">
        <v>0.33</v>
      </c>
      <c r="D208" s="393">
        <v>0.33</v>
      </c>
      <c r="E208" s="506" t="s">
        <v>856</v>
      </c>
      <c r="F208" s="366" t="s">
        <v>856</v>
      </c>
      <c r="G208" s="507" t="s">
        <v>650</v>
      </c>
      <c r="H208" s="478"/>
      <c r="I208" s="398" t="s">
        <v>905</v>
      </c>
      <c r="J208" s="397" t="s">
        <v>51</v>
      </c>
      <c r="K208" s="397" t="s">
        <v>51</v>
      </c>
      <c r="L208" s="549"/>
      <c r="M208" s="668"/>
      <c r="N208" s="437"/>
    </row>
    <row r="209" spans="1:15" s="448" customFormat="1" ht="38.25" x14ac:dyDescent="0.2">
      <c r="A209" s="391" t="s">
        <v>86</v>
      </c>
      <c r="B209" s="392" t="s">
        <v>906</v>
      </c>
      <c r="C209" s="393">
        <v>1.38</v>
      </c>
      <c r="D209" s="393">
        <v>1.38</v>
      </c>
      <c r="E209" s="506" t="s">
        <v>856</v>
      </c>
      <c r="F209" s="366" t="s">
        <v>856</v>
      </c>
      <c r="G209" s="507" t="s">
        <v>650</v>
      </c>
      <c r="H209" s="398" t="s">
        <v>184</v>
      </c>
      <c r="I209" s="398" t="s">
        <v>907</v>
      </c>
      <c r="J209" s="397" t="s">
        <v>51</v>
      </c>
      <c r="K209" s="397" t="s">
        <v>51</v>
      </c>
      <c r="L209" s="549"/>
      <c r="M209" s="453"/>
      <c r="N209" s="437"/>
    </row>
    <row r="210" spans="1:15" s="448" customFormat="1" ht="38.25" x14ac:dyDescent="0.2">
      <c r="A210" s="391" t="s">
        <v>91</v>
      </c>
      <c r="B210" s="392" t="s">
        <v>908</v>
      </c>
      <c r="C210" s="393">
        <v>0.52</v>
      </c>
      <c r="D210" s="393">
        <v>0.52</v>
      </c>
      <c r="E210" s="506" t="s">
        <v>856</v>
      </c>
      <c r="F210" s="366" t="s">
        <v>856</v>
      </c>
      <c r="G210" s="507" t="s">
        <v>650</v>
      </c>
      <c r="H210" s="478"/>
      <c r="I210" s="398" t="s">
        <v>907</v>
      </c>
      <c r="J210" s="397" t="s">
        <v>51</v>
      </c>
      <c r="K210" s="397" t="s">
        <v>51</v>
      </c>
      <c r="L210" s="549"/>
      <c r="M210" s="454"/>
      <c r="N210" s="437"/>
    </row>
    <row r="211" spans="1:15" s="448" customFormat="1" ht="25.5" x14ac:dyDescent="0.2">
      <c r="A211" s="391" t="s">
        <v>94</v>
      </c>
      <c r="B211" s="392" t="s">
        <v>910</v>
      </c>
      <c r="C211" s="393">
        <v>33.96</v>
      </c>
      <c r="D211" s="413">
        <v>33.96</v>
      </c>
      <c r="E211" s="506" t="s">
        <v>308</v>
      </c>
      <c r="F211" s="464" t="s">
        <v>308</v>
      </c>
      <c r="G211" s="466" t="s">
        <v>687</v>
      </c>
      <c r="H211" s="458" t="s">
        <v>428</v>
      </c>
      <c r="I211" s="398" t="s">
        <v>899</v>
      </c>
      <c r="J211" s="397" t="s">
        <v>51</v>
      </c>
      <c r="K211" s="397" t="s">
        <v>51</v>
      </c>
      <c r="L211" s="549"/>
      <c r="M211" s="453"/>
      <c r="N211" s="437"/>
    </row>
    <row r="212" spans="1:15" s="448" customFormat="1" ht="25.5" x14ac:dyDescent="0.2">
      <c r="A212" s="391" t="s">
        <v>102</v>
      </c>
      <c r="B212" s="392" t="s">
        <v>933</v>
      </c>
      <c r="C212" s="393">
        <v>0.46</v>
      </c>
      <c r="D212" s="393">
        <v>0.46</v>
      </c>
      <c r="E212" s="368" t="s">
        <v>46</v>
      </c>
      <c r="F212" s="366" t="s">
        <v>934</v>
      </c>
      <c r="G212" s="368" t="s">
        <v>763</v>
      </c>
      <c r="H212" s="478"/>
      <c r="I212" s="452" t="s">
        <v>935</v>
      </c>
      <c r="J212" s="397" t="s">
        <v>51</v>
      </c>
      <c r="K212" s="397" t="s">
        <v>51</v>
      </c>
      <c r="L212" s="549"/>
      <c r="M212" s="453"/>
      <c r="N212" s="437"/>
    </row>
    <row r="213" spans="1:15" s="448" customFormat="1" ht="25.5" x14ac:dyDescent="0.2">
      <c r="A213" s="391" t="s">
        <v>107</v>
      </c>
      <c r="B213" s="392" t="s">
        <v>937</v>
      </c>
      <c r="C213" s="393">
        <v>0.06</v>
      </c>
      <c r="D213" s="393">
        <v>0.06</v>
      </c>
      <c r="E213" s="368" t="s">
        <v>938</v>
      </c>
      <c r="F213" s="366" t="s">
        <v>1194</v>
      </c>
      <c r="G213" s="368" t="s">
        <v>940</v>
      </c>
      <c r="H213" s="368" t="s">
        <v>941</v>
      </c>
      <c r="I213" s="452" t="s">
        <v>942</v>
      </c>
      <c r="J213" s="397" t="s">
        <v>51</v>
      </c>
      <c r="K213" s="397" t="s">
        <v>51</v>
      </c>
      <c r="L213" s="549"/>
      <c r="M213" s="453"/>
      <c r="N213" s="437"/>
    </row>
    <row r="214" spans="1:15" s="448" customFormat="1" ht="63.75" x14ac:dyDescent="0.2">
      <c r="A214" s="391" t="s">
        <v>112</v>
      </c>
      <c r="B214" s="392" t="s">
        <v>944</v>
      </c>
      <c r="C214" s="393">
        <v>0.01</v>
      </c>
      <c r="D214" s="393">
        <v>0.01</v>
      </c>
      <c r="E214" s="368" t="s">
        <v>945</v>
      </c>
      <c r="F214" s="366" t="s">
        <v>505</v>
      </c>
      <c r="G214" s="368" t="s">
        <v>162</v>
      </c>
      <c r="H214" s="368" t="s">
        <v>946</v>
      </c>
      <c r="I214" s="452" t="s">
        <v>947</v>
      </c>
      <c r="J214" s="397" t="s">
        <v>51</v>
      </c>
      <c r="K214" s="397" t="s">
        <v>51</v>
      </c>
      <c r="L214" s="549"/>
      <c r="M214" s="453"/>
      <c r="N214" s="437"/>
    </row>
    <row r="215" spans="1:15" s="448" customFormat="1" ht="25.5" x14ac:dyDescent="0.2">
      <c r="A215" s="391" t="s">
        <v>117</v>
      </c>
      <c r="B215" s="392" t="s">
        <v>949</v>
      </c>
      <c r="C215" s="393">
        <v>0.3</v>
      </c>
      <c r="D215" s="393">
        <v>0.3</v>
      </c>
      <c r="E215" s="394" t="s">
        <v>608</v>
      </c>
      <c r="F215" s="395" t="s">
        <v>361</v>
      </c>
      <c r="G215" s="396" t="s">
        <v>265</v>
      </c>
      <c r="H215" s="379" t="s">
        <v>950</v>
      </c>
      <c r="I215" s="379" t="s">
        <v>951</v>
      </c>
      <c r="J215" s="397" t="s">
        <v>51</v>
      </c>
      <c r="K215" s="397" t="s">
        <v>51</v>
      </c>
      <c r="L215" s="549"/>
      <c r="M215" s="453"/>
      <c r="N215" s="437"/>
    </row>
    <row r="216" spans="1:15" s="448" customFormat="1" ht="25.5" x14ac:dyDescent="0.2">
      <c r="A216" s="391" t="s">
        <v>120</v>
      </c>
      <c r="B216" s="392" t="s">
        <v>953</v>
      </c>
      <c r="C216" s="393">
        <v>0.12</v>
      </c>
      <c r="D216" s="393">
        <v>0.12</v>
      </c>
      <c r="E216" s="394" t="s">
        <v>608</v>
      </c>
      <c r="F216" s="395" t="s">
        <v>383</v>
      </c>
      <c r="G216" s="396" t="s">
        <v>265</v>
      </c>
      <c r="H216" s="379" t="s">
        <v>693</v>
      </c>
      <c r="I216" s="379" t="s">
        <v>951</v>
      </c>
      <c r="J216" s="397" t="s">
        <v>51</v>
      </c>
      <c r="K216" s="397" t="s">
        <v>51</v>
      </c>
      <c r="L216" s="549"/>
      <c r="M216" s="453"/>
      <c r="N216" s="437"/>
    </row>
    <row r="217" spans="1:15" s="448" customFormat="1" ht="25.5" x14ac:dyDescent="0.2">
      <c r="A217" s="391" t="s">
        <v>124</v>
      </c>
      <c r="B217" s="392" t="s">
        <v>1901</v>
      </c>
      <c r="C217" s="393">
        <v>0.67</v>
      </c>
      <c r="D217" s="393">
        <v>1.66</v>
      </c>
      <c r="E217" s="394" t="s">
        <v>46</v>
      </c>
      <c r="F217" s="395" t="s">
        <v>361</v>
      </c>
      <c r="G217" s="396" t="s">
        <v>650</v>
      </c>
      <c r="H217" s="478"/>
      <c r="I217" s="379" t="s">
        <v>957</v>
      </c>
      <c r="J217" s="397" t="s">
        <v>51</v>
      </c>
      <c r="K217" s="397" t="s">
        <v>1903</v>
      </c>
      <c r="L217" s="549"/>
      <c r="M217" s="453"/>
      <c r="N217" s="437"/>
    </row>
    <row r="218" spans="1:15" ht="25.5" x14ac:dyDescent="0.2">
      <c r="A218" s="391" t="s">
        <v>129</v>
      </c>
      <c r="B218" s="392" t="s">
        <v>1902</v>
      </c>
      <c r="C218" s="393">
        <v>1</v>
      </c>
      <c r="D218" s="393">
        <v>1</v>
      </c>
      <c r="E218" s="368" t="s">
        <v>945</v>
      </c>
      <c r="F218" s="395" t="s">
        <v>361</v>
      </c>
      <c r="G218" s="368" t="s">
        <v>650</v>
      </c>
      <c r="H218" s="478"/>
      <c r="I218" s="452" t="s">
        <v>960</v>
      </c>
      <c r="J218" s="397" t="s">
        <v>51</v>
      </c>
      <c r="K218" s="397" t="s">
        <v>1903</v>
      </c>
      <c r="L218" s="549"/>
      <c r="M218" s="453"/>
      <c r="O218" s="448"/>
    </row>
    <row r="219" spans="1:15" ht="38.25" x14ac:dyDescent="0.2">
      <c r="A219" s="391" t="s">
        <v>134</v>
      </c>
      <c r="B219" s="392" t="s">
        <v>965</v>
      </c>
      <c r="C219" s="393">
        <v>0.96</v>
      </c>
      <c r="D219" s="393">
        <v>0.96</v>
      </c>
      <c r="E219" s="394" t="s">
        <v>608</v>
      </c>
      <c r="F219" s="395" t="s">
        <v>608</v>
      </c>
      <c r="G219" s="396" t="s">
        <v>966</v>
      </c>
      <c r="H219" s="478"/>
      <c r="I219" s="379" t="s">
        <v>967</v>
      </c>
      <c r="J219" s="397" t="s">
        <v>51</v>
      </c>
      <c r="K219" s="397" t="s">
        <v>51</v>
      </c>
      <c r="L219" s="549"/>
      <c r="M219" s="453"/>
      <c r="O219" s="448"/>
    </row>
    <row r="220" spans="1:15" ht="25.5" x14ac:dyDescent="0.2">
      <c r="A220" s="391" t="s">
        <v>139</v>
      </c>
      <c r="B220" s="392" t="s">
        <v>969</v>
      </c>
      <c r="C220" s="393">
        <v>1.54</v>
      </c>
      <c r="D220" s="393">
        <v>1.54</v>
      </c>
      <c r="E220" s="394" t="s">
        <v>608</v>
      </c>
      <c r="F220" s="395" t="s">
        <v>608</v>
      </c>
      <c r="G220" s="396" t="s">
        <v>970</v>
      </c>
      <c r="H220" s="478"/>
      <c r="I220" s="379" t="s">
        <v>971</v>
      </c>
      <c r="J220" s="397" t="s">
        <v>67</v>
      </c>
      <c r="K220" s="397" t="s">
        <v>51</v>
      </c>
      <c r="L220" s="549"/>
      <c r="M220" s="453"/>
      <c r="O220" s="448"/>
    </row>
    <row r="221" spans="1:15" ht="25.5" x14ac:dyDescent="0.2">
      <c r="A221" s="391" t="s">
        <v>143</v>
      </c>
      <c r="B221" s="392" t="s">
        <v>975</v>
      </c>
      <c r="C221" s="393">
        <v>7.0000000000000007E-2</v>
      </c>
      <c r="D221" s="393">
        <v>7.0000000000000007E-2</v>
      </c>
      <c r="E221" s="394" t="s">
        <v>608</v>
      </c>
      <c r="F221" s="395" t="s">
        <v>608</v>
      </c>
      <c r="G221" s="396" t="s">
        <v>976</v>
      </c>
      <c r="H221" s="478"/>
      <c r="I221" s="379" t="s">
        <v>971</v>
      </c>
      <c r="J221" s="397" t="s">
        <v>51</v>
      </c>
      <c r="K221" s="397" t="s">
        <v>51</v>
      </c>
      <c r="L221" s="549"/>
      <c r="M221" s="453"/>
    </row>
    <row r="222" spans="1:15" ht="38.25" x14ac:dyDescent="0.2">
      <c r="A222" s="391" t="s">
        <v>146</v>
      </c>
      <c r="B222" s="392" t="s">
        <v>977</v>
      </c>
      <c r="C222" s="393">
        <v>0.05</v>
      </c>
      <c r="D222" s="393">
        <v>0.05</v>
      </c>
      <c r="E222" s="394" t="s">
        <v>608</v>
      </c>
      <c r="F222" s="395" t="s">
        <v>608</v>
      </c>
      <c r="G222" s="396" t="s">
        <v>978</v>
      </c>
      <c r="H222" s="478"/>
      <c r="I222" s="379" t="s">
        <v>971</v>
      </c>
      <c r="J222" s="397" t="s">
        <v>51</v>
      </c>
      <c r="K222" s="397" t="s">
        <v>51</v>
      </c>
      <c r="L222" s="549"/>
      <c r="M222" s="453"/>
    </row>
    <row r="223" spans="1:15" ht="25.5" x14ac:dyDescent="0.2">
      <c r="A223" s="391" t="s">
        <v>152</v>
      </c>
      <c r="B223" s="392" t="s">
        <v>979</v>
      </c>
      <c r="C223" s="393">
        <v>0.91</v>
      </c>
      <c r="D223" s="393">
        <v>0.91</v>
      </c>
      <c r="E223" s="394" t="s">
        <v>608</v>
      </c>
      <c r="F223" s="395" t="s">
        <v>608</v>
      </c>
      <c r="G223" s="396" t="s">
        <v>980</v>
      </c>
      <c r="H223" s="478"/>
      <c r="I223" s="379" t="s">
        <v>971</v>
      </c>
      <c r="J223" s="397" t="s">
        <v>51</v>
      </c>
      <c r="K223" s="397" t="s">
        <v>51</v>
      </c>
      <c r="L223" s="549"/>
    </row>
    <row r="224" spans="1:15" ht="25.5" x14ac:dyDescent="0.2">
      <c r="A224" s="391" t="s">
        <v>160</v>
      </c>
      <c r="B224" s="392" t="s">
        <v>981</v>
      </c>
      <c r="C224" s="393">
        <v>0.51</v>
      </c>
      <c r="D224" s="393">
        <v>0.12</v>
      </c>
      <c r="E224" s="394" t="s">
        <v>608</v>
      </c>
      <c r="F224" s="395" t="s">
        <v>608</v>
      </c>
      <c r="G224" s="396" t="s">
        <v>982</v>
      </c>
      <c r="H224" s="478"/>
      <c r="I224" s="379" t="s">
        <v>971</v>
      </c>
      <c r="J224" s="397" t="s">
        <v>51</v>
      </c>
      <c r="K224" s="397" t="s">
        <v>51</v>
      </c>
      <c r="L224" s="549"/>
      <c r="O224" s="448"/>
    </row>
    <row r="225" spans="1:13" ht="25.5" x14ac:dyDescent="0.2">
      <c r="A225" s="391" t="s">
        <v>165</v>
      </c>
      <c r="B225" s="392" t="s">
        <v>983</v>
      </c>
      <c r="C225" s="393">
        <v>0.12</v>
      </c>
      <c r="D225" s="393">
        <v>0.51</v>
      </c>
      <c r="E225" s="394" t="s">
        <v>608</v>
      </c>
      <c r="F225" s="395" t="s">
        <v>608</v>
      </c>
      <c r="G225" s="396" t="s">
        <v>687</v>
      </c>
      <c r="H225" s="478"/>
      <c r="I225" s="379" t="s">
        <v>971</v>
      </c>
      <c r="J225" s="397" t="s">
        <v>51</v>
      </c>
      <c r="K225" s="397" t="s">
        <v>51</v>
      </c>
      <c r="L225" s="549"/>
    </row>
    <row r="226" spans="1:13" ht="25.5" x14ac:dyDescent="0.2">
      <c r="A226" s="391" t="s">
        <v>172</v>
      </c>
      <c r="B226" s="392" t="s">
        <v>984</v>
      </c>
      <c r="C226" s="393">
        <v>0.48</v>
      </c>
      <c r="D226" s="393">
        <v>0.48</v>
      </c>
      <c r="E226" s="394" t="s">
        <v>608</v>
      </c>
      <c r="F226" s="395" t="s">
        <v>608</v>
      </c>
      <c r="G226" s="396" t="s">
        <v>667</v>
      </c>
      <c r="H226" s="478"/>
      <c r="I226" s="379" t="s">
        <v>971</v>
      </c>
      <c r="J226" s="397" t="s">
        <v>51</v>
      </c>
      <c r="K226" s="397" t="s">
        <v>51</v>
      </c>
      <c r="L226" s="549"/>
      <c r="M226" s="453"/>
    </row>
    <row r="227" spans="1:13" ht="25.5" x14ac:dyDescent="0.2">
      <c r="A227" s="391" t="s">
        <v>176</v>
      </c>
      <c r="B227" s="392" t="s">
        <v>985</v>
      </c>
      <c r="C227" s="393">
        <v>0.51</v>
      </c>
      <c r="D227" s="393">
        <v>0.51</v>
      </c>
      <c r="E227" s="394" t="s">
        <v>608</v>
      </c>
      <c r="F227" s="395" t="s">
        <v>608</v>
      </c>
      <c r="G227" s="396" t="s">
        <v>986</v>
      </c>
      <c r="H227" s="478"/>
      <c r="I227" s="379" t="s">
        <v>971</v>
      </c>
      <c r="J227" s="397" t="s">
        <v>51</v>
      </c>
      <c r="K227" s="397" t="s">
        <v>51</v>
      </c>
      <c r="L227" s="549"/>
    </row>
    <row r="228" spans="1:13" ht="25.5" x14ac:dyDescent="0.2">
      <c r="A228" s="391" t="s">
        <v>181</v>
      </c>
      <c r="B228" s="392" t="s">
        <v>987</v>
      </c>
      <c r="C228" s="393">
        <v>2.42</v>
      </c>
      <c r="D228" s="393">
        <v>2.42</v>
      </c>
      <c r="E228" s="394" t="s">
        <v>608</v>
      </c>
      <c r="F228" s="395" t="s">
        <v>608</v>
      </c>
      <c r="G228" s="396" t="s">
        <v>650</v>
      </c>
      <c r="H228" s="478"/>
      <c r="I228" s="379" t="s">
        <v>971</v>
      </c>
      <c r="J228" s="397" t="s">
        <v>51</v>
      </c>
      <c r="K228" s="397" t="s">
        <v>51</v>
      </c>
      <c r="L228" s="549"/>
    </row>
    <row r="229" spans="1:13" ht="25.5" x14ac:dyDescent="0.2">
      <c r="A229" s="391" t="s">
        <v>186</v>
      </c>
      <c r="B229" s="392" t="s">
        <v>988</v>
      </c>
      <c r="C229" s="393">
        <v>0.25</v>
      </c>
      <c r="D229" s="393">
        <v>0.25</v>
      </c>
      <c r="E229" s="394" t="s">
        <v>608</v>
      </c>
      <c r="F229" s="395" t="s">
        <v>608</v>
      </c>
      <c r="G229" s="396" t="s">
        <v>650</v>
      </c>
      <c r="H229" s="478"/>
      <c r="I229" s="379" t="s">
        <v>971</v>
      </c>
      <c r="J229" s="397" t="s">
        <v>51</v>
      </c>
      <c r="K229" s="397" t="s">
        <v>51</v>
      </c>
      <c r="L229" s="549"/>
    </row>
    <row r="230" spans="1:13" ht="25.5" x14ac:dyDescent="0.2">
      <c r="A230" s="391" t="s">
        <v>188</v>
      </c>
      <c r="B230" s="392" t="s">
        <v>989</v>
      </c>
      <c r="C230" s="393">
        <v>1.1000000000000001</v>
      </c>
      <c r="D230" s="393">
        <v>1.1000000000000001</v>
      </c>
      <c r="E230" s="394" t="s">
        <v>608</v>
      </c>
      <c r="F230" s="395" t="s">
        <v>608</v>
      </c>
      <c r="G230" s="396" t="s">
        <v>667</v>
      </c>
      <c r="H230" s="478"/>
      <c r="I230" s="379" t="s">
        <v>971</v>
      </c>
      <c r="J230" s="397" t="s">
        <v>51</v>
      </c>
      <c r="K230" s="397" t="s">
        <v>51</v>
      </c>
      <c r="L230" s="549"/>
    </row>
    <row r="231" spans="1:13" ht="25.5" x14ac:dyDescent="0.2">
      <c r="A231" s="391" t="s">
        <v>192</v>
      </c>
      <c r="B231" s="392" t="s">
        <v>990</v>
      </c>
      <c r="C231" s="393">
        <v>0.28999999999999998</v>
      </c>
      <c r="D231" s="393">
        <v>0.28999999999999998</v>
      </c>
      <c r="E231" s="394" t="s">
        <v>608</v>
      </c>
      <c r="F231" s="395" t="s">
        <v>608</v>
      </c>
      <c r="G231" s="396" t="s">
        <v>991</v>
      </c>
      <c r="H231" s="478"/>
      <c r="I231" s="379" t="s">
        <v>971</v>
      </c>
      <c r="J231" s="397" t="s">
        <v>51</v>
      </c>
      <c r="K231" s="397" t="s">
        <v>51</v>
      </c>
      <c r="L231" s="549"/>
    </row>
    <row r="232" spans="1:13" ht="38.25" x14ac:dyDescent="0.2">
      <c r="A232" s="391" t="s">
        <v>196</v>
      </c>
      <c r="B232" s="392" t="s">
        <v>992</v>
      </c>
      <c r="C232" s="393">
        <v>1</v>
      </c>
      <c r="D232" s="393">
        <v>1</v>
      </c>
      <c r="E232" s="394" t="s">
        <v>608</v>
      </c>
      <c r="F232" s="395" t="s">
        <v>608</v>
      </c>
      <c r="G232" s="396" t="s">
        <v>974</v>
      </c>
      <c r="H232" s="478"/>
      <c r="I232" s="379" t="s">
        <v>971</v>
      </c>
      <c r="J232" s="397" t="s">
        <v>67</v>
      </c>
      <c r="K232" s="397" t="s">
        <v>51</v>
      </c>
      <c r="L232" s="549"/>
    </row>
    <row r="233" spans="1:13" ht="25.5" x14ac:dyDescent="0.2">
      <c r="A233" s="391" t="s">
        <v>202</v>
      </c>
      <c r="B233" s="392" t="s">
        <v>994</v>
      </c>
      <c r="C233" s="393">
        <v>0.18</v>
      </c>
      <c r="D233" s="393">
        <v>0.18</v>
      </c>
      <c r="E233" s="394" t="s">
        <v>608</v>
      </c>
      <c r="F233" s="395" t="s">
        <v>608</v>
      </c>
      <c r="G233" s="396" t="s">
        <v>430</v>
      </c>
      <c r="H233" s="478"/>
      <c r="I233" s="379" t="s">
        <v>995</v>
      </c>
      <c r="J233" s="378" t="s">
        <v>996</v>
      </c>
      <c r="K233" s="397" t="s">
        <v>51</v>
      </c>
      <c r="L233" s="551"/>
    </row>
    <row r="234" spans="1:13" ht="76.5" x14ac:dyDescent="0.2">
      <c r="A234" s="391" t="s">
        <v>209</v>
      </c>
      <c r="B234" s="372" t="s">
        <v>997</v>
      </c>
      <c r="C234" s="393">
        <v>0.15</v>
      </c>
      <c r="D234" s="441">
        <v>0.15</v>
      </c>
      <c r="E234" s="374" t="s">
        <v>945</v>
      </c>
      <c r="F234" s="375" t="s">
        <v>448</v>
      </c>
      <c r="G234" s="376" t="s">
        <v>219</v>
      </c>
      <c r="H234" s="442" t="s">
        <v>126</v>
      </c>
      <c r="I234" s="377" t="s">
        <v>998</v>
      </c>
      <c r="J234" s="378" t="s">
        <v>999</v>
      </c>
      <c r="K234" s="378" t="s">
        <v>1463</v>
      </c>
      <c r="L234" s="551"/>
    </row>
    <row r="235" spans="1:13" ht="76.5" x14ac:dyDescent="0.2">
      <c r="A235" s="391" t="s">
        <v>216</v>
      </c>
      <c r="B235" s="372" t="s">
        <v>1000</v>
      </c>
      <c r="C235" s="393">
        <v>0.25</v>
      </c>
      <c r="D235" s="441">
        <v>0.25</v>
      </c>
      <c r="E235" s="374" t="s">
        <v>945</v>
      </c>
      <c r="F235" s="375" t="s">
        <v>448</v>
      </c>
      <c r="G235" s="376" t="s">
        <v>650</v>
      </c>
      <c r="H235" s="442" t="s">
        <v>1001</v>
      </c>
      <c r="I235" s="377" t="s">
        <v>998</v>
      </c>
      <c r="J235" s="378" t="s">
        <v>999</v>
      </c>
      <c r="K235" s="378" t="s">
        <v>1464</v>
      </c>
      <c r="L235" s="551"/>
    </row>
    <row r="236" spans="1:13" ht="76.5" x14ac:dyDescent="0.2">
      <c r="A236" s="391" t="s">
        <v>222</v>
      </c>
      <c r="B236" s="372" t="s">
        <v>1002</v>
      </c>
      <c r="C236" s="393">
        <v>0.2</v>
      </c>
      <c r="D236" s="441">
        <v>0.2</v>
      </c>
      <c r="E236" s="374" t="s">
        <v>477</v>
      </c>
      <c r="F236" s="375" t="s">
        <v>448</v>
      </c>
      <c r="G236" s="376" t="s">
        <v>309</v>
      </c>
      <c r="H236" s="442" t="s">
        <v>1259</v>
      </c>
      <c r="I236" s="377" t="s">
        <v>998</v>
      </c>
      <c r="J236" s="378" t="s">
        <v>999</v>
      </c>
      <c r="K236" s="378" t="s">
        <v>1465</v>
      </c>
      <c r="L236" s="551"/>
    </row>
    <row r="237" spans="1:13" ht="76.5" x14ac:dyDescent="0.2">
      <c r="A237" s="391" t="s">
        <v>226</v>
      </c>
      <c r="B237" s="372" t="s">
        <v>1004</v>
      </c>
      <c r="C237" s="393">
        <v>0.2</v>
      </c>
      <c r="D237" s="441">
        <v>0.2</v>
      </c>
      <c r="E237" s="374" t="s">
        <v>945</v>
      </c>
      <c r="F237" s="375" t="s">
        <v>448</v>
      </c>
      <c r="G237" s="376" t="s">
        <v>424</v>
      </c>
      <c r="H237" s="442" t="s">
        <v>1005</v>
      </c>
      <c r="I237" s="377" t="s">
        <v>998</v>
      </c>
      <c r="J237" s="378" t="s">
        <v>999</v>
      </c>
      <c r="K237" s="378" t="s">
        <v>1463</v>
      </c>
      <c r="L237" s="551"/>
    </row>
    <row r="238" spans="1:13" ht="76.5" x14ac:dyDescent="0.2">
      <c r="A238" s="391" t="s">
        <v>230</v>
      </c>
      <c r="B238" s="372" t="s">
        <v>1006</v>
      </c>
      <c r="C238" s="393">
        <v>0.2</v>
      </c>
      <c r="D238" s="441">
        <v>0.2</v>
      </c>
      <c r="E238" s="374" t="s">
        <v>1007</v>
      </c>
      <c r="F238" s="375" t="s">
        <v>448</v>
      </c>
      <c r="G238" s="376" t="s">
        <v>427</v>
      </c>
      <c r="H238" s="442" t="s">
        <v>1008</v>
      </c>
      <c r="I238" s="377" t="s">
        <v>998</v>
      </c>
      <c r="J238" s="378" t="s">
        <v>999</v>
      </c>
      <c r="K238" s="378" t="s">
        <v>1463</v>
      </c>
      <c r="L238" s="551"/>
    </row>
    <row r="239" spans="1:13" ht="76.5" x14ac:dyDescent="0.2">
      <c r="A239" s="391" t="s">
        <v>235</v>
      </c>
      <c r="B239" s="372" t="s">
        <v>1009</v>
      </c>
      <c r="C239" s="393">
        <v>0.2</v>
      </c>
      <c r="D239" s="441">
        <v>0.2</v>
      </c>
      <c r="E239" s="374" t="s">
        <v>361</v>
      </c>
      <c r="F239" s="375" t="s">
        <v>448</v>
      </c>
      <c r="G239" s="376" t="s">
        <v>1010</v>
      </c>
      <c r="H239" s="442" t="s">
        <v>1011</v>
      </c>
      <c r="I239" s="377" t="s">
        <v>998</v>
      </c>
      <c r="J239" s="378" t="s">
        <v>999</v>
      </c>
      <c r="K239" s="378" t="s">
        <v>1463</v>
      </c>
      <c r="L239" s="551"/>
    </row>
    <row r="240" spans="1:13" ht="76.5" x14ac:dyDescent="0.2">
      <c r="A240" s="391" t="s">
        <v>238</v>
      </c>
      <c r="B240" s="372" t="s">
        <v>1012</v>
      </c>
      <c r="C240" s="393">
        <v>0.2</v>
      </c>
      <c r="D240" s="441">
        <v>0.2</v>
      </c>
      <c r="E240" s="374" t="s">
        <v>945</v>
      </c>
      <c r="F240" s="375" t="s">
        <v>448</v>
      </c>
      <c r="G240" s="376" t="s">
        <v>552</v>
      </c>
      <c r="H240" s="442" t="s">
        <v>1013</v>
      </c>
      <c r="I240" s="377" t="s">
        <v>998</v>
      </c>
      <c r="J240" s="378" t="s">
        <v>999</v>
      </c>
      <c r="K240" s="378" t="s">
        <v>1463</v>
      </c>
      <c r="L240" s="551"/>
      <c r="M240" s="453"/>
    </row>
    <row r="241" spans="1:13" ht="76.5" x14ac:dyDescent="0.2">
      <c r="A241" s="391" t="s">
        <v>241</v>
      </c>
      <c r="B241" s="372" t="s">
        <v>1014</v>
      </c>
      <c r="C241" s="393">
        <v>0.3</v>
      </c>
      <c r="D241" s="441">
        <v>0.3</v>
      </c>
      <c r="E241" s="374" t="s">
        <v>945</v>
      </c>
      <c r="F241" s="375" t="s">
        <v>448</v>
      </c>
      <c r="G241" s="376" t="s">
        <v>574</v>
      </c>
      <c r="H241" s="442" t="s">
        <v>1015</v>
      </c>
      <c r="I241" s="377" t="s">
        <v>998</v>
      </c>
      <c r="J241" s="378" t="s">
        <v>999</v>
      </c>
      <c r="K241" s="378" t="s">
        <v>1463</v>
      </c>
      <c r="L241" s="551"/>
      <c r="M241" s="453"/>
    </row>
    <row r="242" spans="1:13" ht="25.5" x14ac:dyDescent="0.2">
      <c r="A242" s="391" t="s">
        <v>244</v>
      </c>
      <c r="B242" s="372" t="s">
        <v>1022</v>
      </c>
      <c r="C242" s="393">
        <v>0.15</v>
      </c>
      <c r="D242" s="441">
        <v>0.15</v>
      </c>
      <c r="E242" s="374" t="s">
        <v>945</v>
      </c>
      <c r="F242" s="375" t="s">
        <v>856</v>
      </c>
      <c r="G242" s="376" t="s">
        <v>650</v>
      </c>
      <c r="H242" s="442" t="s">
        <v>1023</v>
      </c>
      <c r="I242" s="377" t="s">
        <v>1024</v>
      </c>
      <c r="J242" s="378" t="s">
        <v>999</v>
      </c>
      <c r="K242" s="378" t="s">
        <v>1465</v>
      </c>
      <c r="L242" s="551"/>
      <c r="M242" s="453"/>
    </row>
    <row r="243" spans="1:13" x14ac:dyDescent="0.2">
      <c r="A243" s="391" t="s">
        <v>247</v>
      </c>
      <c r="B243" s="372" t="s">
        <v>1222</v>
      </c>
      <c r="C243" s="393" t="s">
        <v>1228</v>
      </c>
      <c r="D243" s="441" t="s">
        <v>1228</v>
      </c>
      <c r="E243" s="374" t="s">
        <v>945</v>
      </c>
      <c r="F243" s="375" t="s">
        <v>945</v>
      </c>
      <c r="G243" s="376" t="s">
        <v>650</v>
      </c>
      <c r="H243" s="442"/>
      <c r="I243" s="377" t="s">
        <v>1229</v>
      </c>
      <c r="J243" s="378" t="s">
        <v>1230</v>
      </c>
      <c r="K243" s="378" t="s">
        <v>1466</v>
      </c>
      <c r="L243" s="551"/>
      <c r="M243" s="453"/>
    </row>
    <row r="244" spans="1:13" x14ac:dyDescent="0.2">
      <c r="A244" s="391" t="s">
        <v>251</v>
      </c>
      <c r="B244" s="372" t="s">
        <v>1223</v>
      </c>
      <c r="C244" s="393" t="s">
        <v>1231</v>
      </c>
      <c r="D244" s="441" t="s">
        <v>1231</v>
      </c>
      <c r="E244" s="374" t="s">
        <v>945</v>
      </c>
      <c r="F244" s="375" t="s">
        <v>945</v>
      </c>
      <c r="G244" s="376" t="s">
        <v>650</v>
      </c>
      <c r="H244" s="442"/>
      <c r="I244" s="377" t="s">
        <v>1229</v>
      </c>
      <c r="J244" s="378" t="s">
        <v>1230</v>
      </c>
      <c r="K244" s="378" t="s">
        <v>1466</v>
      </c>
      <c r="L244" s="551"/>
      <c r="M244" s="453"/>
    </row>
    <row r="245" spans="1:13" x14ac:dyDescent="0.2">
      <c r="A245" s="391" t="s">
        <v>255</v>
      </c>
      <c r="B245" s="372" t="s">
        <v>1224</v>
      </c>
      <c r="C245" s="393" t="s">
        <v>1232</v>
      </c>
      <c r="D245" s="441" t="s">
        <v>1232</v>
      </c>
      <c r="E245" s="374" t="s">
        <v>361</v>
      </c>
      <c r="F245" s="374" t="s">
        <v>361</v>
      </c>
      <c r="G245" s="376" t="s">
        <v>650</v>
      </c>
      <c r="H245" s="442"/>
      <c r="I245" s="377" t="s">
        <v>1229</v>
      </c>
      <c r="J245" s="378" t="s">
        <v>1230</v>
      </c>
      <c r="K245" s="378" t="s">
        <v>1466</v>
      </c>
      <c r="L245" s="551"/>
      <c r="M245" s="453"/>
    </row>
    <row r="246" spans="1:13" x14ac:dyDescent="0.2">
      <c r="A246" s="391" t="s">
        <v>258</v>
      </c>
      <c r="B246" s="372" t="s">
        <v>1225</v>
      </c>
      <c r="C246" s="393" t="s">
        <v>1233</v>
      </c>
      <c r="D246" s="441" t="s">
        <v>1233</v>
      </c>
      <c r="E246" s="374" t="s">
        <v>361</v>
      </c>
      <c r="F246" s="374" t="s">
        <v>361</v>
      </c>
      <c r="G246" s="376" t="s">
        <v>650</v>
      </c>
      <c r="H246" s="442"/>
      <c r="I246" s="377" t="s">
        <v>1229</v>
      </c>
      <c r="J246" s="378" t="s">
        <v>1230</v>
      </c>
      <c r="K246" s="378" t="s">
        <v>1466</v>
      </c>
      <c r="L246" s="551"/>
      <c r="M246" s="453"/>
    </row>
    <row r="247" spans="1:13" x14ac:dyDescent="0.2">
      <c r="A247" s="391" t="s">
        <v>263</v>
      </c>
      <c r="B247" s="372" t="s">
        <v>1227</v>
      </c>
      <c r="C247" s="393" t="s">
        <v>1235</v>
      </c>
      <c r="D247" s="441" t="s">
        <v>1235</v>
      </c>
      <c r="E247" s="374" t="s">
        <v>361</v>
      </c>
      <c r="F247" s="374" t="s">
        <v>361</v>
      </c>
      <c r="G247" s="376" t="s">
        <v>650</v>
      </c>
      <c r="H247" s="442"/>
      <c r="I247" s="377" t="s">
        <v>1229</v>
      </c>
      <c r="J247" s="378" t="s">
        <v>1230</v>
      </c>
      <c r="K247" s="378" t="s">
        <v>1466</v>
      </c>
      <c r="L247" s="551"/>
    </row>
    <row r="248" spans="1:13" x14ac:dyDescent="0.2">
      <c r="A248" s="391" t="s">
        <v>268</v>
      </c>
      <c r="B248" s="372" t="s">
        <v>1237</v>
      </c>
      <c r="C248" s="393">
        <v>4</v>
      </c>
      <c r="D248" s="441">
        <v>4</v>
      </c>
      <c r="E248" s="374" t="s">
        <v>945</v>
      </c>
      <c r="F248" s="375" t="s">
        <v>945</v>
      </c>
      <c r="G248" s="376" t="s">
        <v>224</v>
      </c>
      <c r="H248" s="442"/>
      <c r="I248" s="377" t="s">
        <v>1244</v>
      </c>
      <c r="J248" s="378" t="s">
        <v>1230</v>
      </c>
      <c r="K248" s="378" t="s">
        <v>1466</v>
      </c>
      <c r="L248" s="551"/>
    </row>
    <row r="249" spans="1:13" x14ac:dyDescent="0.2">
      <c r="A249" s="391" t="s">
        <v>270</v>
      </c>
      <c r="B249" s="372" t="s">
        <v>1238</v>
      </c>
      <c r="C249" s="393">
        <v>1.1000000000000001</v>
      </c>
      <c r="D249" s="441">
        <v>1.1000000000000001</v>
      </c>
      <c r="E249" s="374" t="s">
        <v>945</v>
      </c>
      <c r="F249" s="375" t="s">
        <v>945</v>
      </c>
      <c r="G249" s="376" t="s">
        <v>224</v>
      </c>
      <c r="H249" s="442" t="s">
        <v>1245</v>
      </c>
      <c r="I249" s="377" t="s">
        <v>1244</v>
      </c>
      <c r="J249" s="378" t="s">
        <v>1230</v>
      </c>
      <c r="K249" s="378" t="s">
        <v>1466</v>
      </c>
      <c r="L249" s="551"/>
    </row>
    <row r="250" spans="1:13" x14ac:dyDescent="0.2">
      <c r="A250" s="391" t="s">
        <v>274</v>
      </c>
      <c r="B250" s="372" t="s">
        <v>1239</v>
      </c>
      <c r="C250" s="393">
        <v>0.96</v>
      </c>
      <c r="D250" s="441">
        <v>0.96</v>
      </c>
      <c r="E250" s="374" t="s">
        <v>608</v>
      </c>
      <c r="F250" s="375" t="s">
        <v>361</v>
      </c>
      <c r="G250" s="376" t="s">
        <v>224</v>
      </c>
      <c r="H250" s="442" t="s">
        <v>1246</v>
      </c>
      <c r="I250" s="377" t="s">
        <v>1244</v>
      </c>
      <c r="J250" s="378" t="s">
        <v>1230</v>
      </c>
      <c r="K250" s="378" t="s">
        <v>1466</v>
      </c>
      <c r="L250" s="551"/>
    </row>
    <row r="251" spans="1:13" x14ac:dyDescent="0.2">
      <c r="A251" s="391" t="s">
        <v>280</v>
      </c>
      <c r="B251" s="372" t="s">
        <v>1240</v>
      </c>
      <c r="C251" s="393">
        <v>1.25</v>
      </c>
      <c r="D251" s="441">
        <v>1.25</v>
      </c>
      <c r="E251" s="374" t="s">
        <v>608</v>
      </c>
      <c r="F251" s="375" t="s">
        <v>361</v>
      </c>
      <c r="G251" s="376" t="s">
        <v>224</v>
      </c>
      <c r="H251" s="442" t="s">
        <v>1247</v>
      </c>
      <c r="I251" s="377" t="s">
        <v>1244</v>
      </c>
      <c r="J251" s="378" t="s">
        <v>1230</v>
      </c>
      <c r="K251" s="378" t="s">
        <v>1466</v>
      </c>
      <c r="L251" s="551"/>
    </row>
    <row r="252" spans="1:13" x14ac:dyDescent="0.2">
      <c r="A252" s="391" t="s">
        <v>588</v>
      </c>
      <c r="B252" s="372" t="s">
        <v>1241</v>
      </c>
      <c r="C252" s="393">
        <v>0.1</v>
      </c>
      <c r="D252" s="441">
        <v>0.1</v>
      </c>
      <c r="E252" s="374" t="s">
        <v>46</v>
      </c>
      <c r="F252" s="375" t="s">
        <v>361</v>
      </c>
      <c r="G252" s="376" t="s">
        <v>224</v>
      </c>
      <c r="H252" s="442" t="s">
        <v>1248</v>
      </c>
      <c r="I252" s="377" t="s">
        <v>1244</v>
      </c>
      <c r="J252" s="378" t="s">
        <v>1230</v>
      </c>
      <c r="K252" s="378" t="s">
        <v>1466</v>
      </c>
      <c r="L252" s="551"/>
    </row>
    <row r="253" spans="1:13" x14ac:dyDescent="0.2">
      <c r="A253" s="391" t="s">
        <v>296</v>
      </c>
      <c r="B253" s="372" t="s">
        <v>1242</v>
      </c>
      <c r="C253" s="393">
        <v>0.16</v>
      </c>
      <c r="D253" s="441">
        <v>0.16</v>
      </c>
      <c r="E253" s="374" t="s">
        <v>361</v>
      </c>
      <c r="F253" s="375" t="s">
        <v>361</v>
      </c>
      <c r="G253" s="376" t="s">
        <v>224</v>
      </c>
      <c r="H253" s="478" t="s">
        <v>1249</v>
      </c>
      <c r="I253" s="377" t="s">
        <v>1244</v>
      </c>
      <c r="J253" s="378" t="s">
        <v>1230</v>
      </c>
      <c r="K253" s="378" t="s">
        <v>1466</v>
      </c>
      <c r="L253" s="551"/>
    </row>
    <row r="254" spans="1:13" ht="25.5" x14ac:dyDescent="0.2">
      <c r="A254" s="391" t="s">
        <v>302</v>
      </c>
      <c r="B254" s="372" t="s">
        <v>1243</v>
      </c>
      <c r="C254" s="393">
        <v>0.36</v>
      </c>
      <c r="D254" s="441">
        <v>0.36</v>
      </c>
      <c r="E254" s="374" t="s">
        <v>46</v>
      </c>
      <c r="F254" s="375" t="s">
        <v>46</v>
      </c>
      <c r="G254" s="376" t="s">
        <v>224</v>
      </c>
      <c r="H254" s="442" t="s">
        <v>1250</v>
      </c>
      <c r="I254" s="377" t="s">
        <v>1244</v>
      </c>
      <c r="J254" s="378" t="s">
        <v>1230</v>
      </c>
      <c r="K254" s="378" t="s">
        <v>1465</v>
      </c>
      <c r="L254" s="551"/>
    </row>
    <row r="255" spans="1:13" x14ac:dyDescent="0.2">
      <c r="A255" s="391" t="s">
        <v>306</v>
      </c>
      <c r="B255" s="372" t="s">
        <v>1251</v>
      </c>
      <c r="C255" s="393">
        <v>0.9</v>
      </c>
      <c r="D255" s="441">
        <v>0.9</v>
      </c>
      <c r="E255" s="374" t="s">
        <v>945</v>
      </c>
      <c r="F255" s="375" t="s">
        <v>945</v>
      </c>
      <c r="G255" s="376" t="s">
        <v>520</v>
      </c>
      <c r="H255" s="442" t="s">
        <v>1253</v>
      </c>
      <c r="I255" s="377" t="s">
        <v>1252</v>
      </c>
      <c r="J255" s="378" t="s">
        <v>1230</v>
      </c>
      <c r="K255" s="378" t="s">
        <v>1466</v>
      </c>
      <c r="L255" s="551"/>
    </row>
    <row r="256" spans="1:13" x14ac:dyDescent="0.2">
      <c r="A256" s="391" t="s">
        <v>44</v>
      </c>
      <c r="B256" s="372" t="s">
        <v>1506</v>
      </c>
      <c r="C256" s="393">
        <v>0.3</v>
      </c>
      <c r="D256" s="441"/>
      <c r="E256" s="374" t="s">
        <v>945</v>
      </c>
      <c r="F256" s="375" t="s">
        <v>448</v>
      </c>
      <c r="G256" s="376" t="s">
        <v>520</v>
      </c>
      <c r="H256" s="442" t="s">
        <v>1507</v>
      </c>
      <c r="I256" s="377" t="s">
        <v>1508</v>
      </c>
      <c r="J256" s="378"/>
      <c r="K256" s="378" t="s">
        <v>466</v>
      </c>
      <c r="L256" s="551"/>
    </row>
    <row r="257" spans="1:15" s="448" customFormat="1" ht="25.5" x14ac:dyDescent="0.2">
      <c r="A257" s="391" t="s">
        <v>55</v>
      </c>
      <c r="B257" s="392" t="s">
        <v>1596</v>
      </c>
      <c r="C257" s="366">
        <v>0.1</v>
      </c>
      <c r="D257" s="505"/>
      <c r="E257" s="366" t="s">
        <v>46</v>
      </c>
      <c r="F257" s="366" t="s">
        <v>934</v>
      </c>
      <c r="G257" s="368" t="s">
        <v>1597</v>
      </c>
      <c r="H257" s="478" t="s">
        <v>1598</v>
      </c>
      <c r="I257" s="379" t="s">
        <v>1511</v>
      </c>
      <c r="J257" s="377"/>
      <c r="K257" s="378" t="s">
        <v>466</v>
      </c>
    </row>
    <row r="258" spans="1:15" ht="39" thickBot="1" x14ac:dyDescent="0.25">
      <c r="A258" s="371">
        <v>3</v>
      </c>
      <c r="B258" s="876" t="s">
        <v>1906</v>
      </c>
      <c r="C258" s="724">
        <f>5.48-0.46</f>
        <v>5.0200000000000005</v>
      </c>
      <c r="D258" s="441"/>
      <c r="E258" s="725" t="s">
        <v>505</v>
      </c>
      <c r="F258" s="725" t="s">
        <v>505</v>
      </c>
      <c r="G258" s="376" t="s">
        <v>1493</v>
      </c>
      <c r="H258" s="442"/>
      <c r="I258" s="716" t="s">
        <v>1905</v>
      </c>
      <c r="J258" s="378"/>
      <c r="K258" s="378" t="s">
        <v>1909</v>
      </c>
      <c r="L258" s="549"/>
    </row>
    <row r="259" spans="1:15" ht="39" thickBot="1" x14ac:dyDescent="0.25">
      <c r="A259" s="371">
        <v>3</v>
      </c>
      <c r="B259" s="876" t="s">
        <v>1907</v>
      </c>
      <c r="C259" s="724">
        <v>1.37</v>
      </c>
      <c r="D259" s="441"/>
      <c r="E259" s="725" t="s">
        <v>505</v>
      </c>
      <c r="F259" s="725" t="s">
        <v>505</v>
      </c>
      <c r="G259" s="376" t="s">
        <v>265</v>
      </c>
      <c r="H259" s="442"/>
      <c r="I259" s="716" t="s">
        <v>1905</v>
      </c>
      <c r="J259" s="378"/>
      <c r="K259" s="378" t="s">
        <v>1909</v>
      </c>
      <c r="L259" s="549"/>
      <c r="M259" s="875"/>
    </row>
    <row r="260" spans="1:15" ht="39" thickBot="1" x14ac:dyDescent="0.25">
      <c r="A260" s="371">
        <v>3</v>
      </c>
      <c r="B260" s="876" t="s">
        <v>1908</v>
      </c>
      <c r="C260" s="724">
        <v>0.29799999999999999</v>
      </c>
      <c r="D260" s="441"/>
      <c r="E260" s="725" t="s">
        <v>505</v>
      </c>
      <c r="F260" s="725" t="s">
        <v>505</v>
      </c>
      <c r="G260" s="376" t="s">
        <v>277</v>
      </c>
      <c r="H260" s="442"/>
      <c r="I260" s="716" t="s">
        <v>1905</v>
      </c>
      <c r="J260" s="378"/>
      <c r="K260" s="378" t="s">
        <v>1909</v>
      </c>
      <c r="L260" s="549"/>
      <c r="M260" s="875"/>
    </row>
    <row r="261" spans="1:15" ht="13.5" x14ac:dyDescent="0.2">
      <c r="A261" s="407" t="s">
        <v>645</v>
      </c>
      <c r="B261" s="408" t="s">
        <v>1890</v>
      </c>
      <c r="C261" s="409">
        <f>SUM(C262:C262)</f>
        <v>550</v>
      </c>
      <c r="D261" s="409">
        <v>3062.1299999999997</v>
      </c>
      <c r="E261" s="410" t="s">
        <v>308</v>
      </c>
      <c r="F261" s="411" t="s">
        <v>308</v>
      </c>
      <c r="G261" s="412"/>
      <c r="H261" s="478"/>
      <c r="I261" s="397"/>
      <c r="J261" s="397"/>
      <c r="K261" s="397" t="s">
        <v>51</v>
      </c>
      <c r="L261" s="549"/>
    </row>
    <row r="262" spans="1:15" s="448" customFormat="1" ht="25.5" x14ac:dyDescent="0.2">
      <c r="A262" s="391">
        <v>1</v>
      </c>
      <c r="B262" s="404" t="s">
        <v>1329</v>
      </c>
      <c r="C262" s="413">
        <v>550</v>
      </c>
      <c r="D262" s="413">
        <v>550</v>
      </c>
      <c r="E262" s="394" t="s">
        <v>308</v>
      </c>
      <c r="F262" s="405" t="s">
        <v>308</v>
      </c>
      <c r="G262" s="377" t="s">
        <v>625</v>
      </c>
      <c r="H262" s="478" t="s">
        <v>1330</v>
      </c>
      <c r="I262" s="397" t="s">
        <v>1331</v>
      </c>
      <c r="J262" s="397" t="s">
        <v>465</v>
      </c>
      <c r="K262" s="397" t="s">
        <v>51</v>
      </c>
      <c r="L262" s="549"/>
      <c r="M262" s="668"/>
      <c r="N262" s="437"/>
      <c r="O262" s="437"/>
    </row>
    <row r="263" spans="1:15" s="448" customFormat="1" ht="13.5" x14ac:dyDescent="0.2">
      <c r="A263" s="386" t="s">
        <v>387</v>
      </c>
      <c r="B263" s="364" t="s">
        <v>1034</v>
      </c>
      <c r="C263" s="362">
        <v>41.351100000000002</v>
      </c>
      <c r="D263" s="362">
        <v>41.351100000000002</v>
      </c>
      <c r="E263" s="414"/>
      <c r="F263" s="415"/>
      <c r="G263" s="407"/>
      <c r="H263" s="478"/>
      <c r="I263" s="416"/>
      <c r="J263" s="417"/>
      <c r="K263" s="417"/>
      <c r="L263" s="560"/>
      <c r="M263" s="668"/>
      <c r="N263" s="437"/>
      <c r="O263" s="437"/>
    </row>
    <row r="264" spans="1:15" s="448" customFormat="1" ht="25.5" x14ac:dyDescent="0.2">
      <c r="A264" s="391" t="s">
        <v>44</v>
      </c>
      <c r="B264" s="509" t="s">
        <v>1035</v>
      </c>
      <c r="C264" s="418">
        <v>25</v>
      </c>
      <c r="D264" s="510">
        <v>25</v>
      </c>
      <c r="E264" s="368" t="s">
        <v>1036</v>
      </c>
      <c r="F264" s="366" t="s">
        <v>1037</v>
      </c>
      <c r="G264" s="507" t="s">
        <v>650</v>
      </c>
      <c r="H264" s="511" t="s">
        <v>184</v>
      </c>
      <c r="I264" s="511" t="s">
        <v>1038</v>
      </c>
      <c r="J264" s="397" t="s">
        <v>51</v>
      </c>
      <c r="K264" s="397" t="s">
        <v>51</v>
      </c>
      <c r="L264" s="549"/>
      <c r="M264" s="668"/>
      <c r="N264" s="437"/>
      <c r="O264" s="437"/>
    </row>
    <row r="265" spans="1:15" s="448" customFormat="1" ht="38.25" x14ac:dyDescent="0.2">
      <c r="A265" s="391" t="s">
        <v>55</v>
      </c>
      <c r="B265" s="509" t="s">
        <v>1040</v>
      </c>
      <c r="C265" s="418">
        <v>0.6411</v>
      </c>
      <c r="D265" s="510">
        <v>0.6411</v>
      </c>
      <c r="E265" s="368" t="s">
        <v>1041</v>
      </c>
      <c r="F265" s="366" t="s">
        <v>1041</v>
      </c>
      <c r="G265" s="507" t="s">
        <v>650</v>
      </c>
      <c r="H265" s="511" t="s">
        <v>184</v>
      </c>
      <c r="I265" s="511" t="s">
        <v>1042</v>
      </c>
      <c r="J265" s="397" t="s">
        <v>51</v>
      </c>
      <c r="K265" s="397" t="s">
        <v>51</v>
      </c>
      <c r="L265" s="549"/>
      <c r="M265" s="668"/>
      <c r="N265" s="437"/>
    </row>
    <row r="266" spans="1:15" s="448" customFormat="1" ht="25.5" x14ac:dyDescent="0.2">
      <c r="A266" s="391" t="s">
        <v>62</v>
      </c>
      <c r="B266" s="509" t="s">
        <v>1044</v>
      </c>
      <c r="C266" s="418">
        <v>0.17</v>
      </c>
      <c r="D266" s="510">
        <v>0.17</v>
      </c>
      <c r="E266" s="368" t="s">
        <v>856</v>
      </c>
      <c r="F266" s="366" t="s">
        <v>856</v>
      </c>
      <c r="G266" s="507" t="s">
        <v>650</v>
      </c>
      <c r="H266" s="511" t="s">
        <v>1045</v>
      </c>
      <c r="I266" s="398" t="s">
        <v>1046</v>
      </c>
      <c r="J266" s="397" t="s">
        <v>51</v>
      </c>
      <c r="K266" s="397" t="s">
        <v>51</v>
      </c>
      <c r="L266" s="549"/>
      <c r="M266" s="668"/>
      <c r="N266" s="437"/>
    </row>
    <row r="267" spans="1:15" s="448" customFormat="1" ht="25.5" x14ac:dyDescent="0.2">
      <c r="A267" s="391" t="s">
        <v>70</v>
      </c>
      <c r="B267" s="508" t="s">
        <v>1047</v>
      </c>
      <c r="C267" s="418">
        <v>0.28000000000000003</v>
      </c>
      <c r="D267" s="510">
        <v>0.28000000000000003</v>
      </c>
      <c r="E267" s="368" t="s">
        <v>505</v>
      </c>
      <c r="F267" s="366" t="s">
        <v>505</v>
      </c>
      <c r="G267" s="368" t="s">
        <v>663</v>
      </c>
      <c r="H267" s="397" t="s">
        <v>1048</v>
      </c>
      <c r="I267" s="511" t="s">
        <v>1049</v>
      </c>
      <c r="J267" s="397" t="s">
        <v>51</v>
      </c>
      <c r="K267" s="397" t="s">
        <v>51</v>
      </c>
      <c r="L267" s="549"/>
      <c r="M267" s="453"/>
      <c r="N267" s="437"/>
    </row>
    <row r="268" spans="1:15" s="448" customFormat="1" ht="25.5" x14ac:dyDescent="0.2">
      <c r="A268" s="391" t="s">
        <v>79</v>
      </c>
      <c r="B268" s="372" t="s">
        <v>1052</v>
      </c>
      <c r="C268" s="418">
        <v>0.74</v>
      </c>
      <c r="D268" s="441">
        <v>7.72</v>
      </c>
      <c r="E268" s="374" t="s">
        <v>1053</v>
      </c>
      <c r="F268" s="374" t="s">
        <v>1053</v>
      </c>
      <c r="G268" s="376" t="s">
        <v>663</v>
      </c>
      <c r="H268" s="442" t="s">
        <v>156</v>
      </c>
      <c r="I268" s="377" t="s">
        <v>1054</v>
      </c>
      <c r="J268" s="378" t="s">
        <v>51</v>
      </c>
      <c r="K268" s="397" t="s">
        <v>51</v>
      </c>
      <c r="L268" s="551"/>
      <c r="M268" s="453"/>
      <c r="N268" s="437"/>
    </row>
    <row r="269" spans="1:15" s="448" customFormat="1" ht="25.5" x14ac:dyDescent="0.2">
      <c r="A269" s="391" t="s">
        <v>86</v>
      </c>
      <c r="B269" s="404" t="s">
        <v>1056</v>
      </c>
      <c r="C269" s="418">
        <v>1.03</v>
      </c>
      <c r="D269" s="510">
        <v>1.03</v>
      </c>
      <c r="E269" s="506" t="s">
        <v>505</v>
      </c>
      <c r="F269" s="463" t="s">
        <v>505</v>
      </c>
      <c r="G269" s="400" t="s">
        <v>667</v>
      </c>
      <c r="H269" s="507" t="s">
        <v>1057</v>
      </c>
      <c r="I269" s="511" t="s">
        <v>1046</v>
      </c>
      <c r="J269" s="397" t="s">
        <v>51</v>
      </c>
      <c r="K269" s="397" t="s">
        <v>51</v>
      </c>
      <c r="L269" s="549"/>
      <c r="M269" s="453"/>
      <c r="N269" s="437"/>
    </row>
    <row r="270" spans="1:15" ht="25.5" x14ac:dyDescent="0.2">
      <c r="A270" s="391" t="s">
        <v>91</v>
      </c>
      <c r="B270" s="404" t="s">
        <v>1058</v>
      </c>
      <c r="C270" s="418">
        <v>0.47</v>
      </c>
      <c r="D270" s="512">
        <v>0.47</v>
      </c>
      <c r="E270" s="368" t="s">
        <v>945</v>
      </c>
      <c r="F270" s="463" t="s">
        <v>505</v>
      </c>
      <c r="G270" s="400" t="s">
        <v>1059</v>
      </c>
      <c r="H270" s="507" t="s">
        <v>1060</v>
      </c>
      <c r="I270" s="368" t="s">
        <v>1046</v>
      </c>
      <c r="J270" s="397" t="s">
        <v>51</v>
      </c>
      <c r="K270" s="397" t="s">
        <v>51</v>
      </c>
      <c r="L270" s="549"/>
      <c r="M270" s="453"/>
      <c r="O270" s="448"/>
    </row>
    <row r="271" spans="1:15" s="448" customFormat="1" ht="25.5" x14ac:dyDescent="0.2">
      <c r="A271" s="391" t="s">
        <v>94</v>
      </c>
      <c r="B271" s="404" t="s">
        <v>1065</v>
      </c>
      <c r="C271" s="418">
        <v>0.48</v>
      </c>
      <c r="D271" s="512">
        <v>0.48</v>
      </c>
      <c r="E271" s="368" t="s">
        <v>505</v>
      </c>
      <c r="F271" s="463" t="s">
        <v>505</v>
      </c>
      <c r="G271" s="400" t="s">
        <v>1066</v>
      </c>
      <c r="H271" s="507" t="s">
        <v>1067</v>
      </c>
      <c r="I271" s="511" t="s">
        <v>1046</v>
      </c>
      <c r="J271" s="397" t="s">
        <v>51</v>
      </c>
      <c r="K271" s="397" t="s">
        <v>51</v>
      </c>
      <c r="L271" s="549"/>
      <c r="M271" s="453"/>
      <c r="N271" s="437"/>
    </row>
    <row r="272" spans="1:15" s="448" customFormat="1" ht="25.5" x14ac:dyDescent="0.2">
      <c r="A272" s="391" t="s">
        <v>102</v>
      </c>
      <c r="B272" s="404" t="s">
        <v>1069</v>
      </c>
      <c r="C272" s="418">
        <v>0.19</v>
      </c>
      <c r="D272" s="512">
        <v>0.19</v>
      </c>
      <c r="E272" s="398" t="s">
        <v>505</v>
      </c>
      <c r="F272" s="398" t="s">
        <v>505</v>
      </c>
      <c r="G272" s="398" t="s">
        <v>712</v>
      </c>
      <c r="H272" s="478"/>
      <c r="I272" s="398" t="s">
        <v>1046</v>
      </c>
      <c r="J272" s="397" t="s">
        <v>51</v>
      </c>
      <c r="K272" s="397" t="s">
        <v>51</v>
      </c>
      <c r="L272" s="549"/>
      <c r="M272" s="453"/>
      <c r="N272" s="437"/>
    </row>
    <row r="273" spans="1:15" ht="25.5" x14ac:dyDescent="0.2">
      <c r="A273" s="391" t="s">
        <v>112</v>
      </c>
      <c r="B273" s="404" t="s">
        <v>1071</v>
      </c>
      <c r="C273" s="418">
        <v>1.59</v>
      </c>
      <c r="D273" s="512">
        <v>1.59</v>
      </c>
      <c r="E273" s="398" t="s">
        <v>46</v>
      </c>
      <c r="F273" s="398" t="s">
        <v>505</v>
      </c>
      <c r="G273" s="398" t="s">
        <v>219</v>
      </c>
      <c r="H273" s="398" t="s">
        <v>887</v>
      </c>
      <c r="I273" s="398" t="s">
        <v>1046</v>
      </c>
      <c r="J273" s="397" t="s">
        <v>51</v>
      </c>
      <c r="K273" s="397" t="s">
        <v>51</v>
      </c>
      <c r="L273" s="549"/>
      <c r="M273" s="453"/>
    </row>
    <row r="274" spans="1:15" ht="25.5" x14ac:dyDescent="0.2">
      <c r="A274" s="391" t="s">
        <v>117</v>
      </c>
      <c r="B274" s="372" t="s">
        <v>1073</v>
      </c>
      <c r="C274" s="418">
        <v>0.14000000000000001</v>
      </c>
      <c r="D274" s="441">
        <v>0.14000000000000001</v>
      </c>
      <c r="E274" s="374" t="s">
        <v>945</v>
      </c>
      <c r="F274" s="375" t="s">
        <v>856</v>
      </c>
      <c r="G274" s="376" t="s">
        <v>650</v>
      </c>
      <c r="H274" s="442" t="s">
        <v>1023</v>
      </c>
      <c r="I274" s="377" t="s">
        <v>1024</v>
      </c>
      <c r="J274" s="378" t="s">
        <v>999</v>
      </c>
      <c r="K274" s="397" t="s">
        <v>51</v>
      </c>
      <c r="L274" s="551"/>
      <c r="M274" s="453"/>
      <c r="O274" s="448"/>
    </row>
    <row r="275" spans="1:15" ht="25.5" x14ac:dyDescent="0.2">
      <c r="A275" s="391" t="s">
        <v>120</v>
      </c>
      <c r="B275" s="372" t="s">
        <v>1074</v>
      </c>
      <c r="C275" s="418">
        <v>0.45</v>
      </c>
      <c r="D275" s="479">
        <v>3.53</v>
      </c>
      <c r="E275" s="374" t="s">
        <v>1053</v>
      </c>
      <c r="F275" s="374" t="s">
        <v>1053</v>
      </c>
      <c r="G275" s="376" t="s">
        <v>726</v>
      </c>
      <c r="H275" s="442" t="s">
        <v>1075</v>
      </c>
      <c r="I275" s="377" t="s">
        <v>1076</v>
      </c>
      <c r="J275" s="378" t="s">
        <v>1077</v>
      </c>
      <c r="K275" s="397" t="s">
        <v>51</v>
      </c>
      <c r="L275" s="551"/>
      <c r="O275" s="448"/>
    </row>
    <row r="276" spans="1:15" s="515" customFormat="1" ht="24" x14ac:dyDescent="0.2">
      <c r="A276" s="380" t="s">
        <v>820</v>
      </c>
      <c r="B276" s="381" t="s">
        <v>1096</v>
      </c>
      <c r="C276" s="419">
        <f>SUM(C277:C287)</f>
        <v>64.06</v>
      </c>
      <c r="D276" s="513">
        <v>80.99091</v>
      </c>
      <c r="E276" s="420"/>
      <c r="F276" s="421"/>
      <c r="G276" s="422"/>
      <c r="H276" s="424" t="s">
        <v>1097</v>
      </c>
      <c r="I276" s="423"/>
      <c r="J276" s="424"/>
      <c r="K276" s="424"/>
      <c r="L276" s="561"/>
      <c r="M276" s="514"/>
      <c r="N276" s="437"/>
    </row>
    <row r="277" spans="1:15" s="515" customFormat="1" ht="24" x14ac:dyDescent="0.2">
      <c r="A277" s="733">
        <v>1</v>
      </c>
      <c r="B277" s="376" t="s">
        <v>1098</v>
      </c>
      <c r="C277" s="376">
        <v>2.5099999999999998</v>
      </c>
      <c r="D277" s="734">
        <v>5.5173100000000002</v>
      </c>
      <c r="E277" s="376" t="s">
        <v>1081</v>
      </c>
      <c r="F277" s="472" t="s">
        <v>856</v>
      </c>
      <c r="G277" s="376" t="s">
        <v>650</v>
      </c>
      <c r="H277" s="478"/>
      <c r="I277" s="726" t="s">
        <v>1435</v>
      </c>
      <c r="J277" s="379"/>
      <c r="K277" s="397" t="s">
        <v>465</v>
      </c>
      <c r="L277" s="552"/>
      <c r="M277" s="514"/>
      <c r="N277" s="437"/>
    </row>
    <row r="278" spans="1:15" s="515" customFormat="1" ht="24" x14ac:dyDescent="0.2">
      <c r="A278" s="733">
        <v>2</v>
      </c>
      <c r="B278" s="376" t="s">
        <v>1099</v>
      </c>
      <c r="C278" s="376">
        <v>13.48</v>
      </c>
      <c r="D278" s="734">
        <v>10.0783</v>
      </c>
      <c r="E278" s="376" t="s">
        <v>1081</v>
      </c>
      <c r="F278" s="472" t="s">
        <v>505</v>
      </c>
      <c r="G278" s="376" t="s">
        <v>861</v>
      </c>
      <c r="H278" s="478"/>
      <c r="I278" s="726" t="s">
        <v>1435</v>
      </c>
      <c r="J278" s="379"/>
      <c r="K278" s="397" t="s">
        <v>465</v>
      </c>
      <c r="L278" s="552"/>
      <c r="M278" s="514"/>
      <c r="N278" s="437"/>
    </row>
    <row r="279" spans="1:15" s="515" customFormat="1" ht="24" x14ac:dyDescent="0.2">
      <c r="A279" s="733">
        <v>3</v>
      </c>
      <c r="B279" s="376" t="s">
        <v>1100</v>
      </c>
      <c r="C279" s="376">
        <v>4.12</v>
      </c>
      <c r="D279" s="734">
        <v>2.3343799999999999</v>
      </c>
      <c r="E279" s="376" t="s">
        <v>1081</v>
      </c>
      <c r="F279" s="472" t="s">
        <v>505</v>
      </c>
      <c r="G279" s="376" t="s">
        <v>667</v>
      </c>
      <c r="H279" s="478"/>
      <c r="I279" s="726" t="s">
        <v>1435</v>
      </c>
      <c r="J279" s="379"/>
      <c r="K279" s="397" t="s">
        <v>465</v>
      </c>
      <c r="L279" s="552"/>
      <c r="M279" s="514"/>
      <c r="N279" s="437"/>
    </row>
    <row r="280" spans="1:15" s="515" customFormat="1" ht="24" x14ac:dyDescent="0.2">
      <c r="A280" s="733">
        <v>4</v>
      </c>
      <c r="B280" s="376" t="s">
        <v>1101</v>
      </c>
      <c r="C280" s="376">
        <v>6.35</v>
      </c>
      <c r="D280" s="734">
        <v>7.27</v>
      </c>
      <c r="E280" s="376" t="s">
        <v>1081</v>
      </c>
      <c r="F280" s="472" t="s">
        <v>505</v>
      </c>
      <c r="G280" s="376" t="s">
        <v>712</v>
      </c>
      <c r="H280" s="478"/>
      <c r="I280" s="726" t="s">
        <v>1435</v>
      </c>
      <c r="J280" s="379"/>
      <c r="K280" s="397" t="s">
        <v>465</v>
      </c>
      <c r="L280" s="552"/>
      <c r="M280" s="514"/>
      <c r="N280" s="437"/>
    </row>
    <row r="281" spans="1:15" s="515" customFormat="1" ht="24" x14ac:dyDescent="0.2">
      <c r="A281" s="733">
        <v>5</v>
      </c>
      <c r="B281" s="376" t="s">
        <v>1102</v>
      </c>
      <c r="C281" s="376">
        <v>12.26</v>
      </c>
      <c r="D281" s="734">
        <v>4.0332999999999997</v>
      </c>
      <c r="E281" s="376" t="s">
        <v>1081</v>
      </c>
      <c r="F281" s="472" t="s">
        <v>505</v>
      </c>
      <c r="G281" s="376" t="s">
        <v>1087</v>
      </c>
      <c r="H281" s="478"/>
      <c r="I281" s="726" t="s">
        <v>1435</v>
      </c>
      <c r="J281" s="379"/>
      <c r="K281" s="397" t="s">
        <v>465</v>
      </c>
      <c r="L281" s="552"/>
      <c r="M281" s="514"/>
      <c r="N281" s="437"/>
    </row>
    <row r="282" spans="1:15" s="515" customFormat="1" x14ac:dyDescent="0.2">
      <c r="A282" s="733">
        <v>6</v>
      </c>
      <c r="B282" s="376" t="s">
        <v>1103</v>
      </c>
      <c r="C282" s="376">
        <v>4.5999999999999996</v>
      </c>
      <c r="D282" s="734">
        <v>9.1068999999999996</v>
      </c>
      <c r="E282" s="376" t="s">
        <v>1081</v>
      </c>
      <c r="F282" s="472" t="s">
        <v>505</v>
      </c>
      <c r="G282" s="376" t="s">
        <v>1066</v>
      </c>
      <c r="H282" s="478"/>
      <c r="I282" s="726" t="s">
        <v>1435</v>
      </c>
      <c r="J282" s="379"/>
      <c r="K282" s="397" t="s">
        <v>465</v>
      </c>
      <c r="L282" s="552"/>
      <c r="M282" s="514"/>
      <c r="N282" s="437"/>
    </row>
    <row r="283" spans="1:15" s="515" customFormat="1" x14ac:dyDescent="0.2">
      <c r="A283" s="733">
        <v>7</v>
      </c>
      <c r="B283" s="376" t="s">
        <v>1104</v>
      </c>
      <c r="C283" s="376">
        <v>6.43</v>
      </c>
      <c r="D283" s="734">
        <v>9.6747600000000009</v>
      </c>
      <c r="E283" s="376" t="s">
        <v>1081</v>
      </c>
      <c r="F283" s="472" t="s">
        <v>505</v>
      </c>
      <c r="G283" s="376" t="s">
        <v>824</v>
      </c>
      <c r="H283" s="478"/>
      <c r="I283" s="726" t="s">
        <v>1435</v>
      </c>
      <c r="J283" s="379"/>
      <c r="K283" s="397" t="s">
        <v>465</v>
      </c>
      <c r="L283" s="552"/>
      <c r="M283" s="514"/>
      <c r="N283" s="437"/>
    </row>
    <row r="284" spans="1:15" s="515" customFormat="1" x14ac:dyDescent="0.2">
      <c r="A284" s="733">
        <v>8</v>
      </c>
      <c r="B284" s="376" t="s">
        <v>1105</v>
      </c>
      <c r="C284" s="376">
        <v>2.37</v>
      </c>
      <c r="D284" s="734">
        <v>4.0999999999999996</v>
      </c>
      <c r="E284" s="376" t="s">
        <v>1081</v>
      </c>
      <c r="F284" s="472" t="s">
        <v>505</v>
      </c>
      <c r="G284" s="376" t="s">
        <v>1091</v>
      </c>
      <c r="H284" s="478"/>
      <c r="I284" s="726" t="s">
        <v>1435</v>
      </c>
      <c r="J284" s="379"/>
      <c r="K284" s="397" t="s">
        <v>465</v>
      </c>
      <c r="L284" s="552"/>
      <c r="M284" s="514"/>
      <c r="N284" s="437"/>
    </row>
    <row r="285" spans="1:15" s="515" customFormat="1" ht="24" x14ac:dyDescent="0.2">
      <c r="A285" s="733">
        <v>9</v>
      </c>
      <c r="B285" s="376" t="s">
        <v>1106</v>
      </c>
      <c r="C285" s="376">
        <v>3.47</v>
      </c>
      <c r="D285" s="734">
        <v>1.8697999999999999</v>
      </c>
      <c r="E285" s="376" t="s">
        <v>1081</v>
      </c>
      <c r="F285" s="472" t="s">
        <v>505</v>
      </c>
      <c r="G285" s="376" t="s">
        <v>726</v>
      </c>
      <c r="H285" s="478"/>
      <c r="I285" s="726" t="s">
        <v>1435</v>
      </c>
      <c r="J285" s="379"/>
      <c r="K285" s="397" t="s">
        <v>465</v>
      </c>
      <c r="L285" s="552"/>
      <c r="M285" s="514"/>
      <c r="N285" s="437"/>
    </row>
    <row r="286" spans="1:15" s="515" customFormat="1" ht="24" x14ac:dyDescent="0.2">
      <c r="A286" s="733">
        <v>10</v>
      </c>
      <c r="B286" s="376" t="s">
        <v>1107</v>
      </c>
      <c r="C286" s="376">
        <v>4.2699999999999996</v>
      </c>
      <c r="D286" s="734">
        <v>5.0273000000000003</v>
      </c>
      <c r="E286" s="376" t="s">
        <v>1081</v>
      </c>
      <c r="F286" s="472" t="s">
        <v>505</v>
      </c>
      <c r="G286" s="376" t="s">
        <v>1094</v>
      </c>
      <c r="H286" s="478"/>
      <c r="I286" s="726" t="s">
        <v>1435</v>
      </c>
      <c r="J286" s="379"/>
      <c r="K286" s="397" t="s">
        <v>465</v>
      </c>
      <c r="L286" s="552"/>
      <c r="M286" s="514"/>
      <c r="N286" s="437"/>
    </row>
    <row r="287" spans="1:15" s="515" customFormat="1" x14ac:dyDescent="0.2">
      <c r="A287" s="733">
        <v>11</v>
      </c>
      <c r="B287" s="376" t="s">
        <v>1108</v>
      </c>
      <c r="C287" s="376">
        <v>4.2</v>
      </c>
      <c r="D287" s="734">
        <v>21.978860000000001</v>
      </c>
      <c r="E287" s="376" t="s">
        <v>1081</v>
      </c>
      <c r="F287" s="472" t="s">
        <v>505</v>
      </c>
      <c r="G287" s="376" t="s">
        <v>1059</v>
      </c>
      <c r="H287" s="478"/>
      <c r="I287" s="726" t="s">
        <v>1435</v>
      </c>
      <c r="J287" s="379"/>
      <c r="K287" s="397" t="s">
        <v>465</v>
      </c>
      <c r="L287" s="552"/>
      <c r="M287" s="514"/>
      <c r="N287" s="437"/>
    </row>
    <row r="288" spans="1:15" s="515" customFormat="1" ht="24" x14ac:dyDescent="0.2">
      <c r="A288" s="380" t="s">
        <v>845</v>
      </c>
      <c r="B288" s="381" t="s">
        <v>1113</v>
      </c>
      <c r="C288" s="435">
        <v>79.010000000000005</v>
      </c>
      <c r="D288" s="513">
        <v>0</v>
      </c>
      <c r="E288" s="420"/>
      <c r="F288" s="421"/>
      <c r="G288" s="422"/>
      <c r="H288" s="424" t="s">
        <v>1097</v>
      </c>
      <c r="I288" s="423"/>
      <c r="J288" s="424"/>
      <c r="K288" s="424"/>
      <c r="L288" s="561"/>
      <c r="M288" s="514"/>
      <c r="N288" s="437"/>
    </row>
    <row r="289" spans="1:15" s="515" customFormat="1" ht="24" x14ac:dyDescent="0.2">
      <c r="A289" s="733">
        <v>1</v>
      </c>
      <c r="B289" s="376" t="s">
        <v>1114</v>
      </c>
      <c r="C289" s="376">
        <v>0</v>
      </c>
      <c r="D289" s="734">
        <v>0</v>
      </c>
      <c r="E289" s="376" t="s">
        <v>1125</v>
      </c>
      <c r="F289" s="472" t="s">
        <v>1405</v>
      </c>
      <c r="G289" s="376" t="s">
        <v>650</v>
      </c>
      <c r="H289" s="478" t="s">
        <v>1126</v>
      </c>
      <c r="I289" s="726" t="s">
        <v>1435</v>
      </c>
      <c r="J289" s="379" t="s">
        <v>465</v>
      </c>
      <c r="K289" s="397" t="s">
        <v>465</v>
      </c>
      <c r="L289" s="552"/>
      <c r="M289" s="514"/>
      <c r="N289" s="521">
        <v>0</v>
      </c>
      <c r="O289" s="515">
        <v>1.04</v>
      </c>
    </row>
    <row r="290" spans="1:15" s="515" customFormat="1" ht="24" x14ac:dyDescent="0.2">
      <c r="A290" s="733">
        <v>2</v>
      </c>
      <c r="B290" s="376" t="s">
        <v>1115</v>
      </c>
      <c r="C290" s="376">
        <v>20.16</v>
      </c>
      <c r="D290" s="734">
        <v>0</v>
      </c>
      <c r="E290" s="376" t="s">
        <v>1125</v>
      </c>
      <c r="F290" s="472" t="s">
        <v>1405</v>
      </c>
      <c r="G290" s="376" t="s">
        <v>861</v>
      </c>
      <c r="H290" s="478" t="s">
        <v>1126</v>
      </c>
      <c r="I290" s="726" t="s">
        <v>1435</v>
      </c>
      <c r="J290" s="379" t="s">
        <v>465</v>
      </c>
      <c r="K290" s="397" t="s">
        <v>465</v>
      </c>
      <c r="L290" s="552"/>
      <c r="M290" s="514"/>
      <c r="N290" s="521">
        <v>0</v>
      </c>
      <c r="O290" s="515">
        <v>0.21</v>
      </c>
    </row>
    <row r="291" spans="1:15" s="515" customFormat="1" ht="24" x14ac:dyDescent="0.2">
      <c r="A291" s="733">
        <v>3</v>
      </c>
      <c r="B291" s="376" t="s">
        <v>1116</v>
      </c>
      <c r="C291" s="376">
        <v>0</v>
      </c>
      <c r="D291" s="734">
        <v>0</v>
      </c>
      <c r="E291" s="376" t="s">
        <v>1125</v>
      </c>
      <c r="F291" s="472" t="s">
        <v>1405</v>
      </c>
      <c r="G291" s="376" t="s">
        <v>667</v>
      </c>
      <c r="H291" s="478" t="s">
        <v>1126</v>
      </c>
      <c r="I291" s="726" t="s">
        <v>1435</v>
      </c>
      <c r="J291" s="379" t="s">
        <v>465</v>
      </c>
      <c r="K291" s="397" t="s">
        <v>465</v>
      </c>
      <c r="L291" s="552"/>
      <c r="M291" s="514"/>
      <c r="N291" s="521">
        <v>0</v>
      </c>
      <c r="O291" s="515">
        <v>1.1399999999999999</v>
      </c>
    </row>
    <row r="292" spans="1:15" s="515" customFormat="1" ht="24" x14ac:dyDescent="0.2">
      <c r="A292" s="733">
        <v>4</v>
      </c>
      <c r="B292" s="376" t="s">
        <v>1117</v>
      </c>
      <c r="C292" s="376">
        <v>14.55</v>
      </c>
      <c r="D292" s="734">
        <v>0</v>
      </c>
      <c r="E292" s="376" t="s">
        <v>1125</v>
      </c>
      <c r="F292" s="472" t="s">
        <v>1405</v>
      </c>
      <c r="G292" s="376" t="s">
        <v>712</v>
      </c>
      <c r="H292" s="478" t="s">
        <v>1126</v>
      </c>
      <c r="I292" s="726" t="s">
        <v>1435</v>
      </c>
      <c r="J292" s="379" t="s">
        <v>465</v>
      </c>
      <c r="K292" s="397" t="s">
        <v>465</v>
      </c>
      <c r="L292" s="552"/>
      <c r="M292" s="514"/>
      <c r="N292" s="521">
        <v>0</v>
      </c>
      <c r="O292" s="515">
        <v>37.08</v>
      </c>
    </row>
    <row r="293" spans="1:15" s="515" customFormat="1" ht="24" x14ac:dyDescent="0.2">
      <c r="A293" s="733">
        <v>5</v>
      </c>
      <c r="B293" s="376" t="s">
        <v>1118</v>
      </c>
      <c r="C293" s="376">
        <v>0</v>
      </c>
      <c r="D293" s="734">
        <v>0</v>
      </c>
      <c r="E293" s="376" t="s">
        <v>1125</v>
      </c>
      <c r="F293" s="472" t="s">
        <v>1405</v>
      </c>
      <c r="G293" s="376" t="s">
        <v>1087</v>
      </c>
      <c r="H293" s="478" t="s">
        <v>1126</v>
      </c>
      <c r="I293" s="726" t="s">
        <v>1435</v>
      </c>
      <c r="J293" s="379" t="s">
        <v>465</v>
      </c>
      <c r="K293" s="397" t="s">
        <v>465</v>
      </c>
      <c r="L293" s="552"/>
      <c r="M293" s="514"/>
      <c r="N293" s="521">
        <v>0</v>
      </c>
      <c r="O293" s="515">
        <v>0</v>
      </c>
    </row>
    <row r="294" spans="1:15" s="515" customFormat="1" ht="24" x14ac:dyDescent="0.2">
      <c r="A294" s="733">
        <v>6</v>
      </c>
      <c r="B294" s="376" t="s">
        <v>1119</v>
      </c>
      <c r="C294" s="376">
        <v>32.54</v>
      </c>
      <c r="D294" s="734">
        <v>0</v>
      </c>
      <c r="E294" s="376" t="s">
        <v>1125</v>
      </c>
      <c r="F294" s="472" t="s">
        <v>1405</v>
      </c>
      <c r="G294" s="376" t="s">
        <v>1066</v>
      </c>
      <c r="H294" s="478" t="s">
        <v>1126</v>
      </c>
      <c r="I294" s="726" t="s">
        <v>1435</v>
      </c>
      <c r="J294" s="379" t="s">
        <v>465</v>
      </c>
      <c r="K294" s="397" t="s">
        <v>465</v>
      </c>
      <c r="L294" s="552"/>
      <c r="M294" s="514"/>
      <c r="N294" s="521">
        <v>0</v>
      </c>
      <c r="O294" s="515">
        <v>106.38</v>
      </c>
    </row>
    <row r="295" spans="1:15" s="515" customFormat="1" ht="24" x14ac:dyDescent="0.2">
      <c r="A295" s="733">
        <v>7</v>
      </c>
      <c r="B295" s="376" t="s">
        <v>1120</v>
      </c>
      <c r="C295" s="376">
        <v>0</v>
      </c>
      <c r="D295" s="734">
        <v>0</v>
      </c>
      <c r="E295" s="376" t="s">
        <v>1125</v>
      </c>
      <c r="F295" s="472" t="s">
        <v>1405</v>
      </c>
      <c r="G295" s="376" t="s">
        <v>824</v>
      </c>
      <c r="H295" s="478" t="s">
        <v>1126</v>
      </c>
      <c r="I295" s="726" t="s">
        <v>1435</v>
      </c>
      <c r="J295" s="379" t="s">
        <v>465</v>
      </c>
      <c r="K295" s="397" t="s">
        <v>465</v>
      </c>
      <c r="L295" s="552"/>
      <c r="M295" s="514"/>
      <c r="N295" s="521">
        <v>-1.04</v>
      </c>
      <c r="O295" s="515">
        <v>0</v>
      </c>
    </row>
    <row r="296" spans="1:15" s="515" customFormat="1" ht="24" x14ac:dyDescent="0.2">
      <c r="A296" s="733">
        <v>8</v>
      </c>
      <c r="B296" s="376" t="s">
        <v>1121</v>
      </c>
      <c r="C296" s="376">
        <v>0</v>
      </c>
      <c r="D296" s="734">
        <v>0</v>
      </c>
      <c r="E296" s="376" t="s">
        <v>1125</v>
      </c>
      <c r="F296" s="472" t="s">
        <v>1405</v>
      </c>
      <c r="G296" s="376" t="s">
        <v>1091</v>
      </c>
      <c r="H296" s="478" t="s">
        <v>1126</v>
      </c>
      <c r="I296" s="726" t="s">
        <v>1435</v>
      </c>
      <c r="J296" s="379" t="s">
        <v>465</v>
      </c>
      <c r="K296" s="397" t="s">
        <v>465</v>
      </c>
      <c r="L296" s="552"/>
      <c r="M296" s="514"/>
      <c r="N296" s="521">
        <v>0</v>
      </c>
      <c r="O296" s="515">
        <v>30.18</v>
      </c>
    </row>
    <row r="297" spans="1:15" s="515" customFormat="1" ht="24" x14ac:dyDescent="0.2">
      <c r="A297" s="733">
        <v>9</v>
      </c>
      <c r="B297" s="376" t="s">
        <v>1122</v>
      </c>
      <c r="C297" s="376">
        <v>0</v>
      </c>
      <c r="D297" s="734">
        <v>0</v>
      </c>
      <c r="E297" s="376" t="s">
        <v>1125</v>
      </c>
      <c r="F297" s="472" t="s">
        <v>1405</v>
      </c>
      <c r="G297" s="376" t="s">
        <v>726</v>
      </c>
      <c r="H297" s="478" t="s">
        <v>1126</v>
      </c>
      <c r="I297" s="726" t="s">
        <v>1435</v>
      </c>
      <c r="J297" s="379" t="s">
        <v>465</v>
      </c>
      <c r="K297" s="397" t="s">
        <v>465</v>
      </c>
      <c r="L297" s="552"/>
      <c r="M297" s="514"/>
      <c r="N297" s="521">
        <v>0</v>
      </c>
      <c r="O297" s="515">
        <v>30.25</v>
      </c>
    </row>
    <row r="298" spans="1:15" s="515" customFormat="1" ht="24" x14ac:dyDescent="0.2">
      <c r="A298" s="733">
        <v>10</v>
      </c>
      <c r="B298" s="376" t="s">
        <v>1123</v>
      </c>
      <c r="C298" s="376">
        <v>11.76</v>
      </c>
      <c r="D298" s="734">
        <v>0</v>
      </c>
      <c r="E298" s="376" t="s">
        <v>1125</v>
      </c>
      <c r="F298" s="472" t="s">
        <v>1405</v>
      </c>
      <c r="G298" s="376" t="s">
        <v>1094</v>
      </c>
      <c r="H298" s="478" t="s">
        <v>1126</v>
      </c>
      <c r="I298" s="726" t="s">
        <v>1435</v>
      </c>
      <c r="J298" s="379" t="s">
        <v>465</v>
      </c>
      <c r="K298" s="397" t="s">
        <v>465</v>
      </c>
      <c r="L298" s="552"/>
      <c r="M298" s="514"/>
      <c r="N298" s="521">
        <v>0</v>
      </c>
      <c r="O298" s="515">
        <v>12.79</v>
      </c>
    </row>
    <row r="299" spans="1:15" s="515" customFormat="1" ht="24" x14ac:dyDescent="0.2">
      <c r="A299" s="733">
        <v>11</v>
      </c>
      <c r="B299" s="376" t="s">
        <v>1124</v>
      </c>
      <c r="C299" s="376">
        <v>0</v>
      </c>
      <c r="D299" s="734">
        <v>0</v>
      </c>
      <c r="E299" s="376" t="s">
        <v>1125</v>
      </c>
      <c r="F299" s="472" t="s">
        <v>1405</v>
      </c>
      <c r="G299" s="376" t="s">
        <v>1059</v>
      </c>
      <c r="H299" s="478" t="s">
        <v>1126</v>
      </c>
      <c r="I299" s="726" t="s">
        <v>1435</v>
      </c>
      <c r="J299" s="379" t="s">
        <v>465</v>
      </c>
      <c r="K299" s="397" t="s">
        <v>465</v>
      </c>
      <c r="L299" s="552"/>
      <c r="M299" s="514"/>
      <c r="N299" s="521">
        <v>-0.21</v>
      </c>
      <c r="O299" s="515">
        <v>41.66</v>
      </c>
    </row>
    <row r="300" spans="1:15" s="515" customFormat="1" ht="36" x14ac:dyDescent="0.2">
      <c r="A300" s="735" t="s">
        <v>1141</v>
      </c>
      <c r="B300" s="736" t="s">
        <v>1656</v>
      </c>
      <c r="C300" s="376">
        <f>SUM(C301:C301)</f>
        <v>4</v>
      </c>
      <c r="D300" s="734"/>
      <c r="E300" s="376"/>
      <c r="F300" s="472"/>
      <c r="G300" s="376"/>
      <c r="H300" s="478"/>
      <c r="I300" s="726"/>
      <c r="J300" s="379"/>
      <c r="K300" s="397"/>
      <c r="L300" s="552"/>
      <c r="M300" s="514"/>
      <c r="N300" s="521"/>
    </row>
    <row r="301" spans="1:15" s="448" customFormat="1" ht="38.25" x14ac:dyDescent="0.2">
      <c r="A301" s="391">
        <v>1</v>
      </c>
      <c r="B301" s="484" t="s">
        <v>670</v>
      </c>
      <c r="C301" s="393">
        <v>4</v>
      </c>
      <c r="D301" s="469">
        <v>4</v>
      </c>
      <c r="E301" s="482" t="s">
        <v>46</v>
      </c>
      <c r="F301" s="464" t="s">
        <v>649</v>
      </c>
      <c r="G301" s="482" t="s">
        <v>1364</v>
      </c>
      <c r="H301" s="482" t="s">
        <v>1365</v>
      </c>
      <c r="I301" s="486" t="s">
        <v>1404</v>
      </c>
      <c r="J301" s="397" t="s">
        <v>673</v>
      </c>
      <c r="K301" s="397" t="s">
        <v>51</v>
      </c>
      <c r="L301" s="549"/>
      <c r="M301" s="453"/>
      <c r="N301" s="437"/>
    </row>
    <row r="302" spans="1:15" s="515" customFormat="1" ht="13.15" customHeight="1" x14ac:dyDescent="0.2">
      <c r="A302" s="873" t="s">
        <v>1434</v>
      </c>
      <c r="B302" s="873"/>
      <c r="C302" s="873"/>
      <c r="D302" s="873"/>
      <c r="E302" s="873"/>
      <c r="F302" s="873"/>
      <c r="G302" s="873"/>
      <c r="H302" s="873"/>
      <c r="I302" s="873"/>
      <c r="J302" s="873"/>
      <c r="K302" s="873"/>
      <c r="L302" s="668"/>
      <c r="M302" s="514"/>
      <c r="N302" s="437"/>
      <c r="O302" s="525">
        <v>260.73</v>
      </c>
    </row>
    <row r="303" spans="1:15" x14ac:dyDescent="0.2">
      <c r="D303" s="527">
        <v>83</v>
      </c>
      <c r="M303" s="514"/>
      <c r="O303" s="515"/>
    </row>
    <row r="304" spans="1:15" x14ac:dyDescent="0.2">
      <c r="M304" s="514"/>
      <c r="O304" s="515"/>
    </row>
    <row r="305" spans="1:15" x14ac:dyDescent="0.2">
      <c r="D305" s="527" t="e">
        <v>#REF!</v>
      </c>
      <c r="M305" s="514"/>
      <c r="O305" s="515"/>
    </row>
    <row r="306" spans="1:15" x14ac:dyDescent="0.2">
      <c r="M306" s="514"/>
      <c r="O306" s="515"/>
    </row>
    <row r="307" spans="1:15" x14ac:dyDescent="0.2">
      <c r="H307" s="531"/>
      <c r="M307" s="514"/>
      <c r="O307" s="437">
        <v>1.4</v>
      </c>
    </row>
    <row r="308" spans="1:15" x14ac:dyDescent="0.2">
      <c r="M308" s="514"/>
      <c r="O308" s="437">
        <v>13.8</v>
      </c>
    </row>
    <row r="309" spans="1:15" x14ac:dyDescent="0.2">
      <c r="O309" s="437">
        <v>16.03</v>
      </c>
    </row>
    <row r="310" spans="1:15" s="448" customFormat="1" x14ac:dyDescent="0.2">
      <c r="A310" s="437"/>
      <c r="B310" s="526"/>
      <c r="C310" s="526"/>
      <c r="D310" s="527"/>
      <c r="E310" s="528"/>
      <c r="F310" s="529"/>
      <c r="G310" s="529">
        <v>10.39</v>
      </c>
      <c r="H310" s="530"/>
      <c r="J310" s="453"/>
      <c r="K310" s="453"/>
      <c r="L310" s="453"/>
      <c r="M310" s="668"/>
      <c r="N310" s="437"/>
      <c r="O310" s="437">
        <v>0.35</v>
      </c>
    </row>
    <row r="311" spans="1:15" x14ac:dyDescent="0.2">
      <c r="O311" s="437">
        <v>13.5</v>
      </c>
    </row>
    <row r="312" spans="1:15" x14ac:dyDescent="0.2">
      <c r="O312" s="437">
        <v>40.700000000000003</v>
      </c>
    </row>
    <row r="313" spans="1:15" x14ac:dyDescent="0.2">
      <c r="O313" s="437">
        <v>55.1</v>
      </c>
    </row>
    <row r="314" spans="1:15" x14ac:dyDescent="0.2">
      <c r="N314" s="448"/>
      <c r="O314" s="448"/>
    </row>
    <row r="316" spans="1:15" x14ac:dyDescent="0.2">
      <c r="M316" s="453"/>
    </row>
  </sheetData>
  <autoFilter ref="A3:K303"/>
  <mergeCells count="2">
    <mergeCell ref="A1:J1"/>
    <mergeCell ref="A2:J2"/>
  </mergeCells>
  <phoneticPr fontId="19" type="noConversion"/>
  <pageMargins left="0.43307086614173229" right="0.11811023622047245" top="0.43307086614173229" bottom="0.31" header="0.31496062992125984" footer="0.11811023622047245"/>
  <pageSetup paperSize="9" scale="90" firstPageNumber="4294963191" fitToHeight="0" orientation="landscape" r:id="rId1"/>
  <headerFooter alignWithMargins="0">
    <oddFooter>&amp;CB10-&amp;P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0"/>
  <sheetViews>
    <sheetView zoomScale="85" zoomScaleNormal="85" workbookViewId="0">
      <selection activeCell="C105" sqref="C1:C105"/>
    </sheetView>
  </sheetViews>
  <sheetFormatPr defaultRowHeight="14.25" x14ac:dyDescent="0.2"/>
  <cols>
    <col min="2" max="2" width="89.625" customWidth="1"/>
    <col min="3" max="3" width="10.5" customWidth="1"/>
    <col min="4" max="4" width="89.5" customWidth="1"/>
  </cols>
  <sheetData>
    <row r="1" spans="1:7" x14ac:dyDescent="0.2">
      <c r="A1" s="351">
        <v>0.01</v>
      </c>
      <c r="B1" s="351" t="s">
        <v>256</v>
      </c>
      <c r="C1" s="350">
        <v>4.0199999999999996</v>
      </c>
      <c r="D1" t="s">
        <v>256</v>
      </c>
      <c r="E1">
        <v>4.0199999999999996</v>
      </c>
      <c r="F1" t="b">
        <f>B1=D1</f>
        <v>1</v>
      </c>
      <c r="G1" t="b">
        <f>C1=E1</f>
        <v>1</v>
      </c>
    </row>
    <row r="2" spans="1:7" x14ac:dyDescent="0.2">
      <c r="A2" s="353">
        <v>0.06</v>
      </c>
      <c r="B2" s="351" t="s">
        <v>418</v>
      </c>
      <c r="C2" s="352">
        <v>1.26</v>
      </c>
      <c r="D2" t="s">
        <v>418</v>
      </c>
      <c r="E2">
        <v>1.26</v>
      </c>
      <c r="F2" t="b">
        <f t="shared" ref="F2:F65" si="0">B2=D2</f>
        <v>1</v>
      </c>
      <c r="G2" t="b">
        <f t="shared" ref="G2:G65" si="1">C2=E2</f>
        <v>1</v>
      </c>
    </row>
    <row r="3" spans="1:7" x14ac:dyDescent="0.2">
      <c r="A3" s="353">
        <v>7.0000000000000007E-2</v>
      </c>
      <c r="B3" s="351" t="s">
        <v>415</v>
      </c>
      <c r="C3" s="352">
        <v>1.22</v>
      </c>
      <c r="D3" t="s">
        <v>415</v>
      </c>
      <c r="E3">
        <v>1.22</v>
      </c>
      <c r="F3" t="b">
        <f t="shared" si="0"/>
        <v>1</v>
      </c>
      <c r="G3" t="b">
        <f t="shared" si="1"/>
        <v>1</v>
      </c>
    </row>
    <row r="4" spans="1:7" x14ac:dyDescent="0.2">
      <c r="A4" s="353">
        <v>0.09</v>
      </c>
      <c r="B4" s="351" t="s">
        <v>377</v>
      </c>
      <c r="C4" s="352">
        <v>180</v>
      </c>
      <c r="D4" t="s">
        <v>377</v>
      </c>
      <c r="E4">
        <v>180</v>
      </c>
      <c r="F4" t="b">
        <f t="shared" si="0"/>
        <v>1</v>
      </c>
      <c r="G4" t="b">
        <f t="shared" si="1"/>
        <v>1</v>
      </c>
    </row>
    <row r="5" spans="1:7" x14ac:dyDescent="0.2">
      <c r="A5" s="353">
        <v>0.09</v>
      </c>
      <c r="B5" s="351" t="s">
        <v>56</v>
      </c>
      <c r="C5" s="352">
        <v>24.63</v>
      </c>
      <c r="D5" t="s">
        <v>1255</v>
      </c>
      <c r="E5">
        <v>24.630000000000003</v>
      </c>
      <c r="F5" t="b">
        <f t="shared" si="0"/>
        <v>0</v>
      </c>
      <c r="G5" t="b">
        <f t="shared" si="1"/>
        <v>1</v>
      </c>
    </row>
    <row r="6" spans="1:7" x14ac:dyDescent="0.2">
      <c r="A6" s="353">
        <v>0.1</v>
      </c>
      <c r="B6" s="351" t="s">
        <v>63</v>
      </c>
      <c r="C6" s="352">
        <v>158</v>
      </c>
      <c r="D6" t="s">
        <v>396</v>
      </c>
      <c r="E6">
        <v>158</v>
      </c>
      <c r="F6" t="b">
        <f t="shared" si="0"/>
        <v>0</v>
      </c>
      <c r="G6" t="b">
        <f t="shared" si="1"/>
        <v>1</v>
      </c>
    </row>
    <row r="7" spans="1:7" x14ac:dyDescent="0.2">
      <c r="A7" s="353">
        <v>0.15</v>
      </c>
      <c r="B7" s="351" t="s">
        <v>197</v>
      </c>
      <c r="C7" s="352">
        <v>28.96</v>
      </c>
      <c r="D7" t="s">
        <v>197</v>
      </c>
      <c r="E7">
        <v>32.159999999999997</v>
      </c>
      <c r="F7" t="b">
        <f t="shared" si="0"/>
        <v>1</v>
      </c>
      <c r="G7" t="b">
        <f t="shared" si="1"/>
        <v>0</v>
      </c>
    </row>
    <row r="8" spans="1:7" x14ac:dyDescent="0.2">
      <c r="A8" s="353">
        <v>0.21000000000000002</v>
      </c>
      <c r="B8" s="351" t="s">
        <v>367</v>
      </c>
      <c r="C8" s="352">
        <v>3.2</v>
      </c>
      <c r="F8" t="b">
        <f t="shared" si="0"/>
        <v>0</v>
      </c>
      <c r="G8" t="b">
        <f t="shared" si="1"/>
        <v>0</v>
      </c>
    </row>
    <row r="9" spans="1:7" x14ac:dyDescent="0.2">
      <c r="A9" s="353">
        <v>0.23</v>
      </c>
      <c r="B9" s="351" t="s">
        <v>392</v>
      </c>
      <c r="C9" s="352">
        <v>21</v>
      </c>
      <c r="D9" t="s">
        <v>392</v>
      </c>
      <c r="E9">
        <v>21</v>
      </c>
      <c r="F9" t="b">
        <f t="shared" si="0"/>
        <v>1</v>
      </c>
      <c r="G9" t="b">
        <f t="shared" si="1"/>
        <v>1</v>
      </c>
    </row>
    <row r="10" spans="1:7" x14ac:dyDescent="0.2">
      <c r="A10" s="353">
        <v>0.27</v>
      </c>
      <c r="B10" s="351" t="s">
        <v>589</v>
      </c>
      <c r="C10" s="352">
        <v>0.09</v>
      </c>
      <c r="D10" t="s">
        <v>589</v>
      </c>
      <c r="E10">
        <v>0.09</v>
      </c>
      <c r="F10" t="b">
        <f t="shared" si="0"/>
        <v>1</v>
      </c>
      <c r="G10" t="b">
        <f t="shared" si="1"/>
        <v>1</v>
      </c>
    </row>
    <row r="11" spans="1:7" x14ac:dyDescent="0.2">
      <c r="A11" s="353">
        <v>0.3</v>
      </c>
      <c r="B11" s="351" t="s">
        <v>591</v>
      </c>
      <c r="C11" s="352">
        <v>0.51</v>
      </c>
      <c r="D11" t="s">
        <v>591</v>
      </c>
      <c r="E11">
        <v>0.51</v>
      </c>
      <c r="F11" t="b">
        <f t="shared" si="0"/>
        <v>1</v>
      </c>
      <c r="G11" t="b">
        <f t="shared" si="1"/>
        <v>1</v>
      </c>
    </row>
    <row r="12" spans="1:7" x14ac:dyDescent="0.2">
      <c r="A12" s="353">
        <v>0.3</v>
      </c>
      <c r="B12" s="351" t="s">
        <v>596</v>
      </c>
      <c r="C12" s="352">
        <v>0.2</v>
      </c>
      <c r="D12" t="s">
        <v>596</v>
      </c>
      <c r="E12">
        <v>0.2</v>
      </c>
      <c r="F12" t="b">
        <f t="shared" si="0"/>
        <v>1</v>
      </c>
      <c r="G12" t="b">
        <f t="shared" si="1"/>
        <v>1</v>
      </c>
    </row>
    <row r="13" spans="1:7" x14ac:dyDescent="0.2">
      <c r="A13" s="353">
        <v>0.34</v>
      </c>
      <c r="B13" s="351" t="s">
        <v>594</v>
      </c>
      <c r="C13" s="352">
        <v>0.23</v>
      </c>
      <c r="D13" t="s">
        <v>594</v>
      </c>
      <c r="E13">
        <v>0.23</v>
      </c>
      <c r="F13" t="b">
        <f t="shared" si="0"/>
        <v>1</v>
      </c>
      <c r="G13" t="b">
        <f t="shared" si="1"/>
        <v>1</v>
      </c>
    </row>
    <row r="14" spans="1:7" x14ac:dyDescent="0.2">
      <c r="A14" s="353">
        <v>0.35</v>
      </c>
      <c r="B14" s="351" t="s">
        <v>600</v>
      </c>
      <c r="C14" s="352">
        <v>0.48</v>
      </c>
      <c r="D14" t="s">
        <v>600</v>
      </c>
      <c r="E14">
        <v>0.48</v>
      </c>
      <c r="F14" t="b">
        <f t="shared" si="0"/>
        <v>1</v>
      </c>
      <c r="G14" t="b">
        <f t="shared" si="1"/>
        <v>1</v>
      </c>
    </row>
    <row r="15" spans="1:7" x14ac:dyDescent="0.2">
      <c r="A15" s="353">
        <v>0.35</v>
      </c>
      <c r="B15" s="351" t="s">
        <v>598</v>
      </c>
      <c r="C15" s="352">
        <v>0.15</v>
      </c>
      <c r="D15" t="s">
        <v>598</v>
      </c>
      <c r="E15">
        <v>0.15</v>
      </c>
      <c r="F15" t="b">
        <f t="shared" si="0"/>
        <v>1</v>
      </c>
      <c r="G15" t="b">
        <f t="shared" si="1"/>
        <v>1</v>
      </c>
    </row>
    <row r="16" spans="1:7" x14ac:dyDescent="0.2">
      <c r="A16" s="353">
        <v>0.36</v>
      </c>
      <c r="B16" s="351" t="s">
        <v>602</v>
      </c>
      <c r="C16" s="352">
        <v>0.53</v>
      </c>
      <c r="D16" t="s">
        <v>602</v>
      </c>
      <c r="E16">
        <v>0.53</v>
      </c>
      <c r="F16" t="b">
        <f t="shared" si="0"/>
        <v>1</v>
      </c>
      <c r="G16" t="b">
        <f t="shared" si="1"/>
        <v>1</v>
      </c>
    </row>
    <row r="17" spans="1:7" x14ac:dyDescent="0.2">
      <c r="A17" s="353">
        <v>0.38</v>
      </c>
      <c r="B17" s="351" t="s">
        <v>580</v>
      </c>
      <c r="C17" s="352">
        <v>0.21</v>
      </c>
      <c r="D17" t="s">
        <v>580</v>
      </c>
      <c r="E17">
        <v>0.21</v>
      </c>
      <c r="F17" t="b">
        <f t="shared" si="0"/>
        <v>1</v>
      </c>
      <c r="G17" t="b">
        <f t="shared" si="1"/>
        <v>1</v>
      </c>
    </row>
    <row r="18" spans="1:7" x14ac:dyDescent="0.2">
      <c r="A18" s="353">
        <v>0.5</v>
      </c>
      <c r="B18" s="351" t="s">
        <v>578</v>
      </c>
      <c r="C18" s="352">
        <v>1.33</v>
      </c>
      <c r="D18" s="354" t="s">
        <v>578</v>
      </c>
      <c r="E18" s="354">
        <v>1.33</v>
      </c>
      <c r="F18" t="b">
        <f t="shared" si="0"/>
        <v>1</v>
      </c>
      <c r="G18" t="b">
        <f t="shared" si="1"/>
        <v>1</v>
      </c>
    </row>
    <row r="19" spans="1:7" x14ac:dyDescent="0.2">
      <c r="A19" s="353">
        <v>0.58000000000000007</v>
      </c>
      <c r="B19" s="351" t="s">
        <v>569</v>
      </c>
      <c r="C19" s="352">
        <v>0.06</v>
      </c>
      <c r="D19" t="s">
        <v>569</v>
      </c>
      <c r="E19">
        <v>0.06</v>
      </c>
      <c r="F19" t="b">
        <f t="shared" si="0"/>
        <v>1</v>
      </c>
      <c r="G19" t="b">
        <f t="shared" si="1"/>
        <v>1</v>
      </c>
    </row>
    <row r="20" spans="1:7" x14ac:dyDescent="0.2">
      <c r="A20" s="353"/>
      <c r="B20" s="351" t="s">
        <v>555</v>
      </c>
      <c r="C20" s="352">
        <v>0.1</v>
      </c>
      <c r="D20" t="s">
        <v>555</v>
      </c>
      <c r="E20">
        <v>0.1</v>
      </c>
      <c r="F20" t="b">
        <f t="shared" si="0"/>
        <v>1</v>
      </c>
      <c r="G20" t="b">
        <f t="shared" si="1"/>
        <v>1</v>
      </c>
    </row>
    <row r="21" spans="1:7" x14ac:dyDescent="0.2">
      <c r="A21" s="353">
        <v>0.64999999999999991</v>
      </c>
      <c r="B21" s="351" t="s">
        <v>573</v>
      </c>
      <c r="C21" s="352">
        <v>0.24</v>
      </c>
      <c r="D21" t="s">
        <v>573</v>
      </c>
      <c r="E21">
        <v>0.24</v>
      </c>
      <c r="F21" t="b">
        <f t="shared" si="0"/>
        <v>1</v>
      </c>
      <c r="G21" t="b">
        <f t="shared" si="1"/>
        <v>1</v>
      </c>
    </row>
    <row r="22" spans="1:7" x14ac:dyDescent="0.2">
      <c r="A22" s="353">
        <v>0.7</v>
      </c>
      <c r="B22" s="351" t="s">
        <v>576</v>
      </c>
      <c r="C22" s="352">
        <v>0.16</v>
      </c>
      <c r="D22" t="s">
        <v>576</v>
      </c>
      <c r="E22">
        <v>0.16</v>
      </c>
      <c r="F22" t="b">
        <f t="shared" si="0"/>
        <v>1</v>
      </c>
      <c r="G22" t="b">
        <f t="shared" si="1"/>
        <v>1</v>
      </c>
    </row>
    <row r="23" spans="1:7" x14ac:dyDescent="0.2">
      <c r="A23" s="353">
        <v>0.75</v>
      </c>
      <c r="B23" s="351" t="s">
        <v>551</v>
      </c>
      <c r="C23" s="352">
        <v>0.06</v>
      </c>
      <c r="D23" t="s">
        <v>551</v>
      </c>
      <c r="E23">
        <v>0.06</v>
      </c>
      <c r="F23" t="b">
        <f t="shared" si="0"/>
        <v>1</v>
      </c>
      <c r="G23" t="b">
        <f t="shared" si="1"/>
        <v>1</v>
      </c>
    </row>
    <row r="24" spans="1:7" x14ac:dyDescent="0.2">
      <c r="A24" s="353">
        <v>0.86</v>
      </c>
      <c r="B24" s="351" t="s">
        <v>571</v>
      </c>
      <c r="C24" s="352">
        <v>0.23</v>
      </c>
      <c r="D24" t="s">
        <v>571</v>
      </c>
      <c r="E24">
        <v>0.23</v>
      </c>
      <c r="F24" t="b">
        <f t="shared" si="0"/>
        <v>1</v>
      </c>
      <c r="G24" t="b">
        <f t="shared" si="1"/>
        <v>1</v>
      </c>
    </row>
    <row r="25" spans="1:7" x14ac:dyDescent="0.2">
      <c r="A25" s="353">
        <v>0.92</v>
      </c>
      <c r="B25" s="351" t="s">
        <v>583</v>
      </c>
      <c r="C25" s="352">
        <v>0.65</v>
      </c>
      <c r="D25" t="s">
        <v>583</v>
      </c>
      <c r="E25">
        <v>0.65</v>
      </c>
      <c r="F25" t="b">
        <f t="shared" si="0"/>
        <v>1</v>
      </c>
      <c r="G25" t="b">
        <f t="shared" si="1"/>
        <v>1</v>
      </c>
    </row>
    <row r="26" spans="1:7" x14ac:dyDescent="0.2">
      <c r="A26" s="353">
        <v>1.02</v>
      </c>
      <c r="B26" s="351" t="s">
        <v>562</v>
      </c>
      <c r="C26" s="352">
        <v>0.1</v>
      </c>
      <c r="D26" t="s">
        <v>562</v>
      </c>
      <c r="E26">
        <v>0.1</v>
      </c>
      <c r="F26" t="b">
        <f t="shared" si="0"/>
        <v>1</v>
      </c>
      <c r="G26" t="b">
        <f t="shared" si="1"/>
        <v>1</v>
      </c>
    </row>
    <row r="27" spans="1:7" x14ac:dyDescent="0.2">
      <c r="A27" s="353">
        <v>1.22</v>
      </c>
      <c r="B27" s="351" t="s">
        <v>558</v>
      </c>
      <c r="C27" s="352">
        <v>0.1</v>
      </c>
      <c r="D27" t="s">
        <v>558</v>
      </c>
      <c r="E27">
        <v>0.1</v>
      </c>
      <c r="F27" t="b">
        <f t="shared" si="0"/>
        <v>1</v>
      </c>
      <c r="G27" t="b">
        <f t="shared" si="1"/>
        <v>1</v>
      </c>
    </row>
    <row r="28" spans="1:7" x14ac:dyDescent="0.2">
      <c r="A28" s="353">
        <v>1.23</v>
      </c>
      <c r="B28" s="351" t="s">
        <v>566</v>
      </c>
      <c r="C28" s="352">
        <v>0.05</v>
      </c>
      <c r="D28" t="s">
        <v>566</v>
      </c>
      <c r="E28">
        <v>0.05</v>
      </c>
      <c r="F28" t="b">
        <f t="shared" si="0"/>
        <v>1</v>
      </c>
      <c r="G28" t="b">
        <f t="shared" si="1"/>
        <v>1</v>
      </c>
    </row>
    <row r="29" spans="1:7" x14ac:dyDescent="0.2">
      <c r="A29" s="353">
        <v>1.26</v>
      </c>
      <c r="B29" s="351" t="s">
        <v>604</v>
      </c>
      <c r="C29" s="352">
        <v>0.78</v>
      </c>
      <c r="D29" t="s">
        <v>604</v>
      </c>
      <c r="E29">
        <v>0.78</v>
      </c>
      <c r="F29" t="b">
        <f t="shared" si="0"/>
        <v>1</v>
      </c>
      <c r="G29" t="b">
        <f t="shared" si="1"/>
        <v>1</v>
      </c>
    </row>
    <row r="30" spans="1:7" x14ac:dyDescent="0.2">
      <c r="A30" s="353">
        <v>1.38</v>
      </c>
      <c r="B30" s="351" t="s">
        <v>585</v>
      </c>
      <c r="C30" s="352">
        <v>0.14000000000000001</v>
      </c>
      <c r="D30" t="s">
        <v>585</v>
      </c>
      <c r="E30">
        <v>0.14000000000000001</v>
      </c>
      <c r="F30" t="b">
        <f t="shared" si="0"/>
        <v>1</v>
      </c>
      <c r="G30" t="b">
        <f t="shared" si="1"/>
        <v>1</v>
      </c>
    </row>
    <row r="31" spans="1:7" x14ac:dyDescent="0.2">
      <c r="A31" s="353">
        <v>1.4</v>
      </c>
      <c r="B31" s="351" t="s">
        <v>546</v>
      </c>
      <c r="C31" s="352">
        <v>7.0000000000000007E-2</v>
      </c>
      <c r="D31" t="s">
        <v>546</v>
      </c>
      <c r="E31">
        <v>7.0000000000000007E-2</v>
      </c>
      <c r="F31" t="b">
        <f t="shared" si="0"/>
        <v>1</v>
      </c>
      <c r="G31" t="b">
        <f t="shared" si="1"/>
        <v>1</v>
      </c>
    </row>
    <row r="32" spans="1:7" x14ac:dyDescent="0.2">
      <c r="A32" s="353">
        <v>1.5</v>
      </c>
      <c r="B32" s="351" t="s">
        <v>534</v>
      </c>
      <c r="C32" s="352">
        <v>0.11</v>
      </c>
      <c r="D32" t="s">
        <v>534</v>
      </c>
      <c r="E32">
        <v>0.11</v>
      </c>
      <c r="F32" t="b">
        <f t="shared" si="0"/>
        <v>1</v>
      </c>
      <c r="G32" t="b">
        <f t="shared" si="1"/>
        <v>1</v>
      </c>
    </row>
    <row r="33" spans="1:7" x14ac:dyDescent="0.2">
      <c r="A33" s="353">
        <v>1.5</v>
      </c>
      <c r="B33" s="351" t="s">
        <v>519</v>
      </c>
      <c r="C33" s="352">
        <v>0.02</v>
      </c>
      <c r="D33" t="s">
        <v>519</v>
      </c>
      <c r="E33">
        <v>0.02</v>
      </c>
      <c r="F33" t="b">
        <f t="shared" si="0"/>
        <v>1</v>
      </c>
      <c r="G33" t="b">
        <f t="shared" si="1"/>
        <v>1</v>
      </c>
    </row>
    <row r="34" spans="1:7" x14ac:dyDescent="0.2">
      <c r="A34" s="353">
        <v>1.81</v>
      </c>
      <c r="B34" s="351" t="s">
        <v>543</v>
      </c>
      <c r="C34" s="352">
        <v>0.06</v>
      </c>
      <c r="D34" t="s">
        <v>543</v>
      </c>
      <c r="E34">
        <v>0.06</v>
      </c>
      <c r="F34" t="b">
        <f t="shared" si="0"/>
        <v>1</v>
      </c>
      <c r="G34" t="b">
        <f t="shared" si="1"/>
        <v>1</v>
      </c>
    </row>
    <row r="35" spans="1:7" x14ac:dyDescent="0.2">
      <c r="A35" s="353">
        <v>4.0199999999999996</v>
      </c>
      <c r="B35" s="351" t="s">
        <v>529</v>
      </c>
      <c r="C35" s="352">
        <v>0.59</v>
      </c>
      <c r="D35" t="s">
        <v>529</v>
      </c>
      <c r="E35">
        <v>0.59</v>
      </c>
      <c r="F35" t="b">
        <f t="shared" si="0"/>
        <v>1</v>
      </c>
      <c r="G35" t="b">
        <f t="shared" si="1"/>
        <v>1</v>
      </c>
    </row>
    <row r="36" spans="1:7" x14ac:dyDescent="0.2">
      <c r="A36" s="353">
        <v>4.09</v>
      </c>
      <c r="B36" s="351" t="s">
        <v>525</v>
      </c>
      <c r="C36" s="352">
        <v>0.09</v>
      </c>
      <c r="D36" t="s">
        <v>525</v>
      </c>
      <c r="E36">
        <v>0.09</v>
      </c>
      <c r="F36" t="b">
        <f t="shared" si="0"/>
        <v>1</v>
      </c>
      <c r="G36" t="b">
        <f t="shared" si="1"/>
        <v>1</v>
      </c>
    </row>
    <row r="37" spans="1:7" x14ac:dyDescent="0.2">
      <c r="A37" s="353">
        <v>4.5199999999999996</v>
      </c>
      <c r="B37" s="351" t="s">
        <v>548</v>
      </c>
      <c r="C37" s="352">
        <v>0.28000000000000003</v>
      </c>
      <c r="D37" t="s">
        <v>548</v>
      </c>
      <c r="E37">
        <v>0.28000000000000003</v>
      </c>
      <c r="F37" t="b">
        <f t="shared" si="0"/>
        <v>1</v>
      </c>
      <c r="G37" t="b">
        <f t="shared" si="1"/>
        <v>1</v>
      </c>
    </row>
    <row r="38" spans="1:7" x14ac:dyDescent="0.2">
      <c r="A38" s="353">
        <v>5</v>
      </c>
      <c r="B38" s="351" t="s">
        <v>537</v>
      </c>
      <c r="C38" s="352">
        <v>7.0000000000000007E-2</v>
      </c>
      <c r="D38" t="s">
        <v>537</v>
      </c>
      <c r="E38">
        <v>7.0000000000000007E-2</v>
      </c>
      <c r="F38" t="b">
        <f t="shared" si="0"/>
        <v>1</v>
      </c>
      <c r="G38" t="b">
        <f t="shared" si="1"/>
        <v>1</v>
      </c>
    </row>
    <row r="39" spans="1:7" x14ac:dyDescent="0.2">
      <c r="A39" s="353">
        <v>6</v>
      </c>
      <c r="B39" s="351" t="s">
        <v>532</v>
      </c>
      <c r="C39" s="352">
        <v>0.77</v>
      </c>
      <c r="D39" t="s">
        <v>532</v>
      </c>
      <c r="E39">
        <v>0.77</v>
      </c>
      <c r="F39" t="b">
        <f t="shared" si="0"/>
        <v>1</v>
      </c>
      <c r="G39" t="b">
        <f t="shared" si="1"/>
        <v>1</v>
      </c>
    </row>
    <row r="40" spans="1:7" x14ac:dyDescent="0.2">
      <c r="A40" s="353">
        <v>6.2</v>
      </c>
      <c r="B40" s="351" t="s">
        <v>1147</v>
      </c>
      <c r="C40" s="352">
        <v>1.25</v>
      </c>
      <c r="D40" s="356" t="s">
        <v>1147</v>
      </c>
      <c r="E40" s="356">
        <v>1.25</v>
      </c>
      <c r="F40" t="b">
        <f t="shared" si="0"/>
        <v>1</v>
      </c>
      <c r="G40" t="b">
        <f t="shared" si="1"/>
        <v>1</v>
      </c>
    </row>
    <row r="41" spans="1:7" x14ac:dyDescent="0.2">
      <c r="A41" s="353">
        <v>6.41</v>
      </c>
      <c r="B41" s="351" t="s">
        <v>130</v>
      </c>
      <c r="C41" s="352">
        <v>1.4</v>
      </c>
      <c r="D41" t="s">
        <v>130</v>
      </c>
      <c r="E41">
        <v>1.4</v>
      </c>
      <c r="F41" t="b">
        <f t="shared" si="0"/>
        <v>1</v>
      </c>
      <c r="G41" t="b">
        <f t="shared" si="1"/>
        <v>1</v>
      </c>
    </row>
    <row r="42" spans="1:7" x14ac:dyDescent="0.2">
      <c r="A42" s="353">
        <v>7.5</v>
      </c>
      <c r="B42" s="351" t="s">
        <v>71</v>
      </c>
      <c r="C42" s="352">
        <v>11.3</v>
      </c>
      <c r="D42" t="s">
        <v>71</v>
      </c>
      <c r="E42">
        <v>11.299999999999999</v>
      </c>
      <c r="F42" t="b">
        <f t="shared" si="0"/>
        <v>1</v>
      </c>
      <c r="G42" t="b">
        <f t="shared" si="1"/>
        <v>1</v>
      </c>
    </row>
    <row r="43" spans="1:7" x14ac:dyDescent="0.2">
      <c r="A43" s="353">
        <v>7.5200000000000005</v>
      </c>
      <c r="B43" s="351" t="s">
        <v>1183</v>
      </c>
      <c r="C43" s="352">
        <v>0.21</v>
      </c>
      <c r="D43" t="s">
        <v>1183</v>
      </c>
      <c r="E43">
        <v>0.21</v>
      </c>
      <c r="F43" t="b">
        <f t="shared" si="0"/>
        <v>1</v>
      </c>
      <c r="G43" t="b">
        <f t="shared" si="1"/>
        <v>1</v>
      </c>
    </row>
    <row r="44" spans="1:7" x14ac:dyDescent="0.2">
      <c r="A44" s="353">
        <v>9.9199999999999982</v>
      </c>
      <c r="B44" s="351" t="s">
        <v>80</v>
      </c>
      <c r="C44" s="352">
        <v>10</v>
      </c>
      <c r="D44" t="s">
        <v>80</v>
      </c>
      <c r="E44">
        <v>10</v>
      </c>
      <c r="F44" t="b">
        <f t="shared" si="0"/>
        <v>1</v>
      </c>
      <c r="G44" t="b">
        <f t="shared" si="1"/>
        <v>1</v>
      </c>
    </row>
    <row r="45" spans="1:7" x14ac:dyDescent="0.2">
      <c r="A45" s="353">
        <v>10</v>
      </c>
      <c r="B45" s="351" t="s">
        <v>1152</v>
      </c>
      <c r="C45" s="352">
        <v>2.37</v>
      </c>
      <c r="D45" t="s">
        <v>1152</v>
      </c>
      <c r="E45">
        <v>2.37</v>
      </c>
      <c r="F45" t="b">
        <f t="shared" si="0"/>
        <v>1</v>
      </c>
      <c r="G45" t="b">
        <f t="shared" si="1"/>
        <v>1</v>
      </c>
    </row>
    <row r="46" spans="1:7" x14ac:dyDescent="0.2">
      <c r="A46" s="353">
        <v>10.98</v>
      </c>
      <c r="B46" s="351" t="s">
        <v>1138</v>
      </c>
      <c r="C46" s="352">
        <v>2.27</v>
      </c>
      <c r="D46" t="s">
        <v>1138</v>
      </c>
      <c r="E46">
        <v>2.27</v>
      </c>
      <c r="F46" t="b">
        <f t="shared" si="0"/>
        <v>1</v>
      </c>
      <c r="G46" t="b">
        <f t="shared" si="1"/>
        <v>1</v>
      </c>
    </row>
    <row r="47" spans="1:7" x14ac:dyDescent="0.2">
      <c r="A47" s="353">
        <v>11.299999999999999</v>
      </c>
      <c r="B47" s="351" t="s">
        <v>1140</v>
      </c>
      <c r="C47" s="352">
        <v>1.35</v>
      </c>
      <c r="D47" t="s">
        <v>1140</v>
      </c>
      <c r="E47">
        <v>1.35</v>
      </c>
      <c r="F47" t="b">
        <f t="shared" si="0"/>
        <v>1</v>
      </c>
      <c r="G47" t="b">
        <f t="shared" si="1"/>
        <v>1</v>
      </c>
    </row>
    <row r="48" spans="1:7" x14ac:dyDescent="0.2">
      <c r="A48" s="353">
        <v>11.5</v>
      </c>
      <c r="B48" s="351" t="s">
        <v>1137</v>
      </c>
      <c r="C48" s="352">
        <v>1.42</v>
      </c>
      <c r="D48" t="s">
        <v>1137</v>
      </c>
      <c r="E48">
        <v>1.42</v>
      </c>
      <c r="F48" t="b">
        <f t="shared" si="0"/>
        <v>1</v>
      </c>
      <c r="G48" t="b">
        <f t="shared" si="1"/>
        <v>1</v>
      </c>
    </row>
    <row r="49" spans="1:7" x14ac:dyDescent="0.2">
      <c r="A49" s="353">
        <v>14</v>
      </c>
      <c r="B49" s="351" t="s">
        <v>1205</v>
      </c>
      <c r="C49" s="352">
        <v>0.12</v>
      </c>
      <c r="D49" t="s">
        <v>1205</v>
      </c>
      <c r="E49">
        <v>0.12</v>
      </c>
      <c r="F49" t="b">
        <f t="shared" si="0"/>
        <v>1</v>
      </c>
      <c r="G49" t="b">
        <f t="shared" si="1"/>
        <v>1</v>
      </c>
    </row>
    <row r="50" spans="1:7" x14ac:dyDescent="0.2">
      <c r="A50" s="353">
        <v>16.39</v>
      </c>
      <c r="B50" s="351" t="s">
        <v>1143</v>
      </c>
      <c r="C50" s="352">
        <v>2.96</v>
      </c>
      <c r="D50" t="s">
        <v>1143</v>
      </c>
      <c r="E50">
        <v>2.96</v>
      </c>
      <c r="F50" t="b">
        <f t="shared" si="0"/>
        <v>1</v>
      </c>
      <c r="G50" t="b">
        <f t="shared" si="1"/>
        <v>1</v>
      </c>
    </row>
    <row r="51" spans="1:7" x14ac:dyDescent="0.2">
      <c r="A51" s="353">
        <v>16.54</v>
      </c>
      <c r="B51" s="351" t="s">
        <v>1206</v>
      </c>
      <c r="C51" s="352">
        <v>0.96</v>
      </c>
      <c r="D51" t="s">
        <v>1206</v>
      </c>
      <c r="E51">
        <v>0.96</v>
      </c>
      <c r="F51" t="b">
        <f t="shared" si="0"/>
        <v>1</v>
      </c>
      <c r="G51" t="b">
        <f t="shared" si="1"/>
        <v>1</v>
      </c>
    </row>
    <row r="52" spans="1:7" x14ac:dyDescent="0.2">
      <c r="A52" s="353">
        <v>19.77</v>
      </c>
      <c r="B52" s="351" t="s">
        <v>1208</v>
      </c>
      <c r="C52" s="352">
        <v>1.1599999999999999</v>
      </c>
      <c r="D52" t="s">
        <v>1208</v>
      </c>
      <c r="E52">
        <v>1.1599999999999999</v>
      </c>
      <c r="F52" t="b">
        <f t="shared" si="0"/>
        <v>1</v>
      </c>
      <c r="G52" t="b">
        <f t="shared" si="1"/>
        <v>1</v>
      </c>
    </row>
    <row r="53" spans="1:7" x14ac:dyDescent="0.2">
      <c r="A53" s="353">
        <v>21</v>
      </c>
      <c r="B53" s="351" t="s">
        <v>1207</v>
      </c>
      <c r="C53" s="352">
        <v>0.12</v>
      </c>
      <c r="D53" t="s">
        <v>1207</v>
      </c>
      <c r="E53">
        <v>0.12</v>
      </c>
      <c r="F53" t="b">
        <f t="shared" si="0"/>
        <v>1</v>
      </c>
      <c r="G53" t="b">
        <f t="shared" si="1"/>
        <v>1</v>
      </c>
    </row>
    <row r="54" spans="1:7" x14ac:dyDescent="0.2">
      <c r="A54" s="353">
        <v>23.54</v>
      </c>
      <c r="B54" s="351" t="s">
        <v>144</v>
      </c>
      <c r="C54" s="352">
        <v>1.5</v>
      </c>
      <c r="D54" t="s">
        <v>144</v>
      </c>
      <c r="E54">
        <v>1.5</v>
      </c>
      <c r="F54" t="b">
        <f t="shared" si="0"/>
        <v>1</v>
      </c>
      <c r="G54" t="b">
        <f t="shared" si="1"/>
        <v>1</v>
      </c>
    </row>
    <row r="55" spans="1:7" x14ac:dyDescent="0.2">
      <c r="A55" s="353">
        <v>24.630000000000003</v>
      </c>
      <c r="B55" s="351" t="s">
        <v>135</v>
      </c>
      <c r="C55" s="352">
        <v>0.34</v>
      </c>
      <c r="D55" t="s">
        <v>135</v>
      </c>
      <c r="E55">
        <v>0.34</v>
      </c>
      <c r="F55" t="b">
        <f t="shared" si="0"/>
        <v>1</v>
      </c>
      <c r="G55" t="b">
        <f t="shared" si="1"/>
        <v>1</v>
      </c>
    </row>
    <row r="56" spans="1:7" x14ac:dyDescent="0.2">
      <c r="A56" s="353">
        <v>27.26</v>
      </c>
      <c r="B56" s="351" t="s">
        <v>231</v>
      </c>
      <c r="C56" s="352">
        <v>0.06</v>
      </c>
      <c r="D56" t="s">
        <v>231</v>
      </c>
      <c r="E56">
        <v>0.06</v>
      </c>
      <c r="F56" t="b">
        <f t="shared" si="0"/>
        <v>1</v>
      </c>
      <c r="G56" t="b">
        <f t="shared" si="1"/>
        <v>1</v>
      </c>
    </row>
    <row r="57" spans="1:7" x14ac:dyDescent="0.2">
      <c r="A57" s="353">
        <v>31.42</v>
      </c>
      <c r="B57" s="351" t="s">
        <v>1132</v>
      </c>
      <c r="C57" s="352">
        <v>1.87</v>
      </c>
      <c r="D57" t="s">
        <v>1132</v>
      </c>
      <c r="E57">
        <v>1.87</v>
      </c>
      <c r="F57" t="b">
        <f t="shared" si="0"/>
        <v>1</v>
      </c>
      <c r="G57" t="b">
        <f t="shared" si="1"/>
        <v>1</v>
      </c>
    </row>
    <row r="58" spans="1:7" x14ac:dyDescent="0.2">
      <c r="A58" s="353">
        <v>32.159999999999997</v>
      </c>
      <c r="B58" s="351" t="s">
        <v>1142</v>
      </c>
      <c r="C58" s="352">
        <v>0.55000000000000004</v>
      </c>
      <c r="D58" t="s">
        <v>1142</v>
      </c>
      <c r="E58">
        <v>0.55000000000000004</v>
      </c>
      <c r="F58" t="b">
        <f t="shared" si="0"/>
        <v>1</v>
      </c>
      <c r="G58" t="b">
        <f t="shared" si="1"/>
        <v>1</v>
      </c>
    </row>
    <row r="59" spans="1:7" x14ac:dyDescent="0.2">
      <c r="A59" s="353">
        <v>47.519999999999996</v>
      </c>
      <c r="B59" s="351" t="s">
        <v>1135</v>
      </c>
      <c r="C59" s="352">
        <v>4.68</v>
      </c>
      <c r="D59" t="s">
        <v>1135</v>
      </c>
      <c r="E59">
        <v>4.68</v>
      </c>
      <c r="F59" t="b">
        <f t="shared" si="0"/>
        <v>1</v>
      </c>
      <c r="G59" t="b">
        <f t="shared" si="1"/>
        <v>1</v>
      </c>
    </row>
    <row r="60" spans="1:7" x14ac:dyDescent="0.2">
      <c r="A60" s="353">
        <v>60</v>
      </c>
      <c r="B60" s="351" t="s">
        <v>1153</v>
      </c>
      <c r="C60" s="352">
        <v>0.69</v>
      </c>
      <c r="D60" t="s">
        <v>1153</v>
      </c>
      <c r="E60">
        <v>0.69</v>
      </c>
      <c r="F60" t="b">
        <f t="shared" si="0"/>
        <v>1</v>
      </c>
      <c r="G60" t="b">
        <f t="shared" si="1"/>
        <v>1</v>
      </c>
    </row>
    <row r="61" spans="1:7" x14ac:dyDescent="0.2">
      <c r="A61" s="353">
        <v>69</v>
      </c>
      <c r="B61" s="351" t="s">
        <v>1139</v>
      </c>
      <c r="C61" s="352">
        <v>0.7</v>
      </c>
      <c r="D61" t="s">
        <v>1139</v>
      </c>
      <c r="E61">
        <v>0.7</v>
      </c>
      <c r="F61" t="b">
        <f t="shared" si="0"/>
        <v>1</v>
      </c>
      <c r="G61" t="b">
        <f t="shared" si="1"/>
        <v>1</v>
      </c>
    </row>
    <row r="62" spans="1:7" x14ac:dyDescent="0.2">
      <c r="A62" s="353">
        <v>77.760000000000005</v>
      </c>
      <c r="B62" s="351" t="s">
        <v>125</v>
      </c>
      <c r="C62" s="352">
        <v>0.35</v>
      </c>
      <c r="D62" t="s">
        <v>125</v>
      </c>
      <c r="E62">
        <v>0.35</v>
      </c>
      <c r="F62" t="b">
        <f t="shared" si="0"/>
        <v>1</v>
      </c>
      <c r="G62" t="b">
        <f t="shared" si="1"/>
        <v>1</v>
      </c>
    </row>
    <row r="63" spans="1:7" x14ac:dyDescent="0.2">
      <c r="A63" s="353">
        <v>94.240000000000009</v>
      </c>
      <c r="B63" s="351" t="s">
        <v>140</v>
      </c>
      <c r="C63" s="352">
        <v>0.86</v>
      </c>
      <c r="D63" t="s">
        <v>140</v>
      </c>
      <c r="E63">
        <v>0.86</v>
      </c>
      <c r="F63" t="b">
        <f t="shared" si="0"/>
        <v>1</v>
      </c>
      <c r="G63" t="b">
        <f t="shared" si="1"/>
        <v>1</v>
      </c>
    </row>
    <row r="64" spans="1:7" x14ac:dyDescent="0.2">
      <c r="A64" s="353">
        <v>130</v>
      </c>
      <c r="B64" s="351" t="s">
        <v>1209</v>
      </c>
      <c r="C64" s="352">
        <v>0.76</v>
      </c>
      <c r="D64" t="s">
        <v>1209</v>
      </c>
      <c r="E64">
        <v>0.76</v>
      </c>
      <c r="F64" t="b">
        <f t="shared" si="0"/>
        <v>1</v>
      </c>
      <c r="G64" t="b">
        <f t="shared" si="1"/>
        <v>1</v>
      </c>
    </row>
    <row r="65" spans="1:7" x14ac:dyDescent="0.2">
      <c r="A65" s="353">
        <v>158</v>
      </c>
      <c r="B65" s="351" t="s">
        <v>1134</v>
      </c>
      <c r="C65" s="352">
        <v>4.16</v>
      </c>
      <c r="D65" t="s">
        <v>1134</v>
      </c>
      <c r="E65">
        <v>4.16</v>
      </c>
      <c r="F65" t="b">
        <f t="shared" si="0"/>
        <v>1</v>
      </c>
      <c r="G65" t="b">
        <f t="shared" si="1"/>
        <v>1</v>
      </c>
    </row>
    <row r="66" spans="1:7" x14ac:dyDescent="0.2">
      <c r="A66" s="353">
        <v>180</v>
      </c>
      <c r="B66" s="351" t="s">
        <v>1144</v>
      </c>
      <c r="C66" s="352">
        <v>2.86</v>
      </c>
      <c r="D66" t="s">
        <v>1144</v>
      </c>
      <c r="E66">
        <v>2.86</v>
      </c>
      <c r="F66" t="b">
        <f t="shared" ref="F66:F94" si="2">B66=D66</f>
        <v>1</v>
      </c>
      <c r="G66" t="b">
        <f t="shared" ref="G66:G94" si="3">C66=E66</f>
        <v>1</v>
      </c>
    </row>
    <row r="67" spans="1:7" x14ac:dyDescent="0.2">
      <c r="A67" s="353">
        <v>188</v>
      </c>
      <c r="B67" s="351" t="s">
        <v>1145</v>
      </c>
      <c r="C67" s="352">
        <v>4.16</v>
      </c>
      <c r="D67" t="s">
        <v>1145</v>
      </c>
      <c r="E67">
        <v>4.16</v>
      </c>
      <c r="F67" t="b">
        <f t="shared" si="2"/>
        <v>1</v>
      </c>
      <c r="G67" t="b">
        <f t="shared" si="3"/>
        <v>1</v>
      </c>
    </row>
    <row r="68" spans="1:7" x14ac:dyDescent="0.2">
      <c r="A68" s="353">
        <v>480</v>
      </c>
      <c r="B68" s="351" t="s">
        <v>153</v>
      </c>
      <c r="C68" s="352">
        <v>7.0000000000000007E-2</v>
      </c>
      <c r="D68" t="s">
        <v>153</v>
      </c>
      <c r="E68">
        <v>7.0000000000000007E-2</v>
      </c>
      <c r="F68" t="b">
        <f t="shared" si="2"/>
        <v>1</v>
      </c>
      <c r="G68" t="b">
        <f t="shared" si="3"/>
        <v>1</v>
      </c>
    </row>
    <row r="69" spans="1:7" x14ac:dyDescent="0.2">
      <c r="B69" s="355" t="s">
        <v>166</v>
      </c>
      <c r="C69">
        <v>3.18</v>
      </c>
      <c r="D69" t="s">
        <v>166</v>
      </c>
      <c r="E69">
        <v>3.18</v>
      </c>
      <c r="F69" t="b">
        <f t="shared" si="2"/>
        <v>1</v>
      </c>
      <c r="G69" t="b">
        <f t="shared" si="3"/>
        <v>1</v>
      </c>
    </row>
    <row r="70" spans="1:7" x14ac:dyDescent="0.2">
      <c r="B70" s="355" t="s">
        <v>490</v>
      </c>
      <c r="C70" s="355">
        <v>2.91</v>
      </c>
      <c r="D70" t="s">
        <v>490</v>
      </c>
      <c r="E70">
        <v>2.91</v>
      </c>
      <c r="F70" t="b">
        <f t="shared" si="2"/>
        <v>1</v>
      </c>
      <c r="G70" t="b">
        <f t="shared" si="3"/>
        <v>1</v>
      </c>
    </row>
    <row r="71" spans="1:7" x14ac:dyDescent="0.2">
      <c r="B71" s="355" t="s">
        <v>173</v>
      </c>
      <c r="C71" s="355">
        <v>6.71</v>
      </c>
      <c r="D71" t="s">
        <v>173</v>
      </c>
      <c r="E71">
        <v>6.71</v>
      </c>
      <c r="F71" t="b">
        <f t="shared" si="2"/>
        <v>1</v>
      </c>
      <c r="G71" t="b">
        <f t="shared" si="3"/>
        <v>1</v>
      </c>
    </row>
    <row r="72" spans="1:7" x14ac:dyDescent="0.2">
      <c r="B72" s="355" t="s">
        <v>177</v>
      </c>
      <c r="C72" s="355">
        <v>33.53</v>
      </c>
      <c r="D72" t="s">
        <v>177</v>
      </c>
      <c r="E72">
        <v>33.53</v>
      </c>
      <c r="F72" t="b">
        <f t="shared" si="2"/>
        <v>1</v>
      </c>
      <c r="G72" t="b">
        <f t="shared" si="3"/>
        <v>1</v>
      </c>
    </row>
    <row r="73" spans="1:7" x14ac:dyDescent="0.2">
      <c r="B73" s="355" t="s">
        <v>281</v>
      </c>
      <c r="C73" s="355">
        <v>77.760000000000005</v>
      </c>
      <c r="D73" t="s">
        <v>281</v>
      </c>
      <c r="E73">
        <v>77.760000000000005</v>
      </c>
      <c r="F73" t="b">
        <f t="shared" si="2"/>
        <v>1</v>
      </c>
      <c r="G73" t="b">
        <f t="shared" si="3"/>
        <v>1</v>
      </c>
    </row>
    <row r="74" spans="1:7" x14ac:dyDescent="0.2">
      <c r="B74" s="355" t="s">
        <v>227</v>
      </c>
      <c r="C74" s="355">
        <v>0.01</v>
      </c>
      <c r="D74" t="s">
        <v>227</v>
      </c>
      <c r="E74">
        <v>0.01</v>
      </c>
      <c r="F74" t="b">
        <f t="shared" si="2"/>
        <v>1</v>
      </c>
      <c r="G74" t="b">
        <f t="shared" si="3"/>
        <v>1</v>
      </c>
    </row>
    <row r="75" spans="1:7" x14ac:dyDescent="0.2">
      <c r="B75" s="355" t="s">
        <v>147</v>
      </c>
      <c r="C75" s="355">
        <v>0.7</v>
      </c>
      <c r="D75" t="s">
        <v>147</v>
      </c>
      <c r="E75">
        <v>0.7</v>
      </c>
      <c r="F75" t="b">
        <f t="shared" si="2"/>
        <v>1</v>
      </c>
      <c r="G75" t="b">
        <f t="shared" si="3"/>
        <v>1</v>
      </c>
    </row>
    <row r="76" spans="1:7" x14ac:dyDescent="0.2">
      <c r="B76" s="355" t="s">
        <v>421</v>
      </c>
      <c r="C76" s="355">
        <v>0.21</v>
      </c>
      <c r="D76" t="s">
        <v>421</v>
      </c>
      <c r="E76">
        <v>0.21000000000000002</v>
      </c>
      <c r="F76" t="b">
        <f t="shared" si="2"/>
        <v>1</v>
      </c>
      <c r="G76" t="b">
        <f t="shared" si="3"/>
        <v>1</v>
      </c>
    </row>
    <row r="77" spans="1:7" x14ac:dyDescent="0.2">
      <c r="B77" s="355" t="s">
        <v>440</v>
      </c>
      <c r="C77" s="355">
        <v>11.5</v>
      </c>
      <c r="D77" t="s">
        <v>440</v>
      </c>
      <c r="E77">
        <v>11.5</v>
      </c>
      <c r="F77" t="b">
        <f t="shared" si="2"/>
        <v>1</v>
      </c>
      <c r="G77" t="b">
        <f t="shared" si="3"/>
        <v>1</v>
      </c>
    </row>
    <row r="78" spans="1:7" x14ac:dyDescent="0.2">
      <c r="B78" s="355" t="s">
        <v>444</v>
      </c>
      <c r="C78" s="355">
        <v>27.26</v>
      </c>
      <c r="D78" t="s">
        <v>444</v>
      </c>
      <c r="E78">
        <v>27.26</v>
      </c>
      <c r="F78" t="b">
        <f t="shared" si="2"/>
        <v>1</v>
      </c>
      <c r="G78" t="b">
        <f t="shared" si="3"/>
        <v>1</v>
      </c>
    </row>
    <row r="79" spans="1:7" x14ac:dyDescent="0.2">
      <c r="B79" s="355" t="s">
        <v>1203</v>
      </c>
      <c r="C79" s="355">
        <v>0.3</v>
      </c>
      <c r="D79" t="s">
        <v>1203</v>
      </c>
      <c r="E79">
        <v>0.3</v>
      </c>
      <c r="F79" t="b">
        <f t="shared" si="2"/>
        <v>1</v>
      </c>
      <c r="G79" t="b">
        <f t="shared" si="3"/>
        <v>1</v>
      </c>
    </row>
    <row r="80" spans="1:7" x14ac:dyDescent="0.2">
      <c r="B80" s="355" t="s">
        <v>1204</v>
      </c>
      <c r="C80" s="355">
        <v>0.41</v>
      </c>
      <c r="D80" t="s">
        <v>1204</v>
      </c>
      <c r="E80">
        <v>0.41</v>
      </c>
      <c r="F80" t="b">
        <f t="shared" si="2"/>
        <v>1</v>
      </c>
      <c r="G80" t="b">
        <f t="shared" si="3"/>
        <v>1</v>
      </c>
    </row>
    <row r="81" spans="2:7" x14ac:dyDescent="0.2">
      <c r="B81" s="355" t="s">
        <v>436</v>
      </c>
      <c r="C81" s="355">
        <v>188</v>
      </c>
      <c r="D81" t="s">
        <v>1256</v>
      </c>
      <c r="E81">
        <v>188</v>
      </c>
      <c r="F81" t="b">
        <f t="shared" si="2"/>
        <v>0</v>
      </c>
      <c r="G81" t="b">
        <f t="shared" si="3"/>
        <v>1</v>
      </c>
    </row>
    <row r="82" spans="2:7" x14ac:dyDescent="0.2">
      <c r="B82" s="355" t="s">
        <v>118</v>
      </c>
      <c r="C82" s="355">
        <v>23.54</v>
      </c>
      <c r="D82" t="s">
        <v>118</v>
      </c>
      <c r="E82">
        <v>23.54</v>
      </c>
      <c r="F82" t="b">
        <f t="shared" si="2"/>
        <v>1</v>
      </c>
      <c r="G82" t="b">
        <f t="shared" si="3"/>
        <v>1</v>
      </c>
    </row>
    <row r="83" spans="2:7" x14ac:dyDescent="0.2">
      <c r="B83" s="355" t="s">
        <v>108</v>
      </c>
      <c r="C83" s="355">
        <v>6.41</v>
      </c>
      <c r="D83" t="s">
        <v>108</v>
      </c>
      <c r="E83">
        <v>6.41</v>
      </c>
      <c r="F83" t="b">
        <f t="shared" si="2"/>
        <v>1</v>
      </c>
      <c r="G83" t="b">
        <f t="shared" si="3"/>
        <v>1</v>
      </c>
    </row>
    <row r="84" spans="2:7" x14ac:dyDescent="0.2">
      <c r="B84" s="355" t="s">
        <v>113</v>
      </c>
      <c r="C84" s="355">
        <v>16.54</v>
      </c>
      <c r="D84" t="s">
        <v>113</v>
      </c>
      <c r="E84">
        <v>16.54</v>
      </c>
      <c r="F84" t="b">
        <f t="shared" si="2"/>
        <v>1</v>
      </c>
      <c r="G84" t="b">
        <f t="shared" si="3"/>
        <v>1</v>
      </c>
    </row>
    <row r="85" spans="2:7" x14ac:dyDescent="0.2">
      <c r="B85" s="355" t="s">
        <v>121</v>
      </c>
      <c r="C85" s="355">
        <v>9.92</v>
      </c>
      <c r="D85" t="s">
        <v>121</v>
      </c>
      <c r="E85">
        <v>9.9199999999999982</v>
      </c>
      <c r="F85" t="b">
        <f t="shared" si="2"/>
        <v>1</v>
      </c>
      <c r="G85" t="b">
        <f t="shared" si="3"/>
        <v>1</v>
      </c>
    </row>
    <row r="86" spans="2:7" x14ac:dyDescent="0.2">
      <c r="B86" s="355" t="s">
        <v>1155</v>
      </c>
      <c r="C86" s="355">
        <v>0.36</v>
      </c>
      <c r="D86" t="s">
        <v>1155</v>
      </c>
      <c r="E86">
        <v>0.36</v>
      </c>
      <c r="F86" t="b">
        <f t="shared" si="2"/>
        <v>1</v>
      </c>
      <c r="G86" t="b">
        <f t="shared" si="3"/>
        <v>1</v>
      </c>
    </row>
    <row r="87" spans="2:7" x14ac:dyDescent="0.2">
      <c r="B87" s="355" t="s">
        <v>432</v>
      </c>
      <c r="C87" s="355">
        <v>0.65</v>
      </c>
      <c r="D87" t="s">
        <v>432</v>
      </c>
      <c r="E87">
        <v>0.64999999999999991</v>
      </c>
      <c r="F87" t="b">
        <f t="shared" si="2"/>
        <v>1</v>
      </c>
      <c r="G87" t="b">
        <f t="shared" si="3"/>
        <v>1</v>
      </c>
    </row>
    <row r="88" spans="2:7" x14ac:dyDescent="0.2">
      <c r="B88" s="355" t="s">
        <v>434</v>
      </c>
      <c r="C88" s="355">
        <v>0.09</v>
      </c>
      <c r="D88" t="s">
        <v>434</v>
      </c>
      <c r="E88">
        <v>0.09</v>
      </c>
      <c r="F88" t="b">
        <f t="shared" si="2"/>
        <v>1</v>
      </c>
      <c r="G88" t="b">
        <f t="shared" si="3"/>
        <v>1</v>
      </c>
    </row>
    <row r="89" spans="2:7" x14ac:dyDescent="0.2">
      <c r="B89" s="355" t="s">
        <v>423</v>
      </c>
      <c r="C89" s="355">
        <v>0.75</v>
      </c>
      <c r="D89" t="s">
        <v>423</v>
      </c>
      <c r="E89">
        <v>0.75</v>
      </c>
      <c r="F89" t="b">
        <f t="shared" si="2"/>
        <v>1</v>
      </c>
      <c r="G89" t="b">
        <f t="shared" si="3"/>
        <v>1</v>
      </c>
    </row>
    <row r="90" spans="2:7" x14ac:dyDescent="0.2">
      <c r="B90" s="355" t="s">
        <v>242</v>
      </c>
      <c r="C90" s="355">
        <v>1.38</v>
      </c>
      <c r="D90" t="s">
        <v>242</v>
      </c>
      <c r="E90">
        <v>1.38</v>
      </c>
      <c r="F90" t="b">
        <f t="shared" si="2"/>
        <v>1</v>
      </c>
      <c r="G90" t="b">
        <f t="shared" si="3"/>
        <v>1</v>
      </c>
    </row>
    <row r="91" spans="2:7" x14ac:dyDescent="0.2">
      <c r="B91" s="355" t="s">
        <v>403</v>
      </c>
      <c r="C91" s="355">
        <v>0.36</v>
      </c>
      <c r="D91" t="s">
        <v>403</v>
      </c>
      <c r="E91">
        <v>0.36</v>
      </c>
      <c r="F91" t="b">
        <f t="shared" si="2"/>
        <v>1</v>
      </c>
      <c r="G91" t="b">
        <f t="shared" si="3"/>
        <v>1</v>
      </c>
    </row>
    <row r="92" spans="2:7" x14ac:dyDescent="0.2">
      <c r="B92" s="355" t="s">
        <v>239</v>
      </c>
      <c r="C92" s="355">
        <v>7.52</v>
      </c>
      <c r="D92" t="s">
        <v>239</v>
      </c>
      <c r="E92">
        <v>7.5200000000000005</v>
      </c>
      <c r="F92" t="b">
        <f t="shared" si="2"/>
        <v>1</v>
      </c>
      <c r="G92" t="b">
        <f t="shared" si="3"/>
        <v>1</v>
      </c>
    </row>
    <row r="93" spans="2:7" x14ac:dyDescent="0.2">
      <c r="B93" s="355" t="s">
        <v>429</v>
      </c>
      <c r="C93" s="355">
        <v>0.38</v>
      </c>
      <c r="D93" t="s">
        <v>429</v>
      </c>
      <c r="E93">
        <v>0.38</v>
      </c>
      <c r="F93" t="b">
        <f t="shared" si="2"/>
        <v>1</v>
      </c>
      <c r="G93" t="b">
        <f t="shared" si="3"/>
        <v>1</v>
      </c>
    </row>
    <row r="94" spans="2:7" x14ac:dyDescent="0.2">
      <c r="B94" s="355" t="s">
        <v>439</v>
      </c>
      <c r="C94" s="355">
        <v>4.5199999999999996</v>
      </c>
      <c r="D94" t="s">
        <v>439</v>
      </c>
      <c r="E94">
        <v>4.5199999999999996</v>
      </c>
      <c r="F94" t="b">
        <f t="shared" si="2"/>
        <v>1</v>
      </c>
      <c r="G94" t="b">
        <f t="shared" si="3"/>
        <v>1</v>
      </c>
    </row>
    <row r="95" spans="2:7" x14ac:dyDescent="0.2">
      <c r="B95" s="355" t="s">
        <v>375</v>
      </c>
      <c r="C95" s="355">
        <v>4</v>
      </c>
      <c r="D95" t="s">
        <v>1257</v>
      </c>
      <c r="E95">
        <v>14</v>
      </c>
      <c r="F95" t="b">
        <f t="shared" ref="F95:F101" si="4">B95=D95</f>
        <v>0</v>
      </c>
      <c r="G95" t="b">
        <f t="shared" ref="G95:G101" si="5">C95=E95</f>
        <v>0</v>
      </c>
    </row>
    <row r="96" spans="2:7" x14ac:dyDescent="0.2">
      <c r="B96" s="355" t="s">
        <v>203</v>
      </c>
      <c r="C96" s="355">
        <v>10</v>
      </c>
      <c r="F96" t="b">
        <f t="shared" si="4"/>
        <v>0</v>
      </c>
      <c r="G96" t="b">
        <f t="shared" si="5"/>
        <v>0</v>
      </c>
    </row>
    <row r="97" spans="2:9" x14ac:dyDescent="0.2">
      <c r="B97" s="355" t="s">
        <v>245</v>
      </c>
      <c r="C97" s="355">
        <v>0.65</v>
      </c>
      <c r="D97" t="s">
        <v>245</v>
      </c>
      <c r="E97">
        <v>0.65</v>
      </c>
      <c r="F97" t="b">
        <f t="shared" si="4"/>
        <v>1</v>
      </c>
      <c r="G97" t="b">
        <f t="shared" si="5"/>
        <v>1</v>
      </c>
    </row>
    <row r="98" spans="2:9" x14ac:dyDescent="0.2">
      <c r="B98" s="355" t="s">
        <v>259</v>
      </c>
      <c r="C98" s="355">
        <v>0.15</v>
      </c>
      <c r="D98" t="s">
        <v>1258</v>
      </c>
      <c r="E98">
        <v>0.15</v>
      </c>
      <c r="F98" t="b">
        <f t="shared" si="4"/>
        <v>0</v>
      </c>
      <c r="G98" t="b">
        <f t="shared" si="5"/>
        <v>1</v>
      </c>
    </row>
    <row r="99" spans="2:9" x14ac:dyDescent="0.2">
      <c r="B99" s="355" t="s">
        <v>426</v>
      </c>
      <c r="C99" s="355">
        <v>1.23</v>
      </c>
      <c r="D99" t="s">
        <v>426</v>
      </c>
      <c r="E99">
        <v>1.23</v>
      </c>
      <c r="F99" t="b">
        <f t="shared" si="4"/>
        <v>1</v>
      </c>
      <c r="G99" t="b">
        <f t="shared" si="5"/>
        <v>1</v>
      </c>
      <c r="I99">
        <v>1.18</v>
      </c>
    </row>
    <row r="100" spans="2:9" x14ac:dyDescent="0.2">
      <c r="B100" s="355" t="s">
        <v>236</v>
      </c>
      <c r="C100" s="355">
        <v>0.5</v>
      </c>
      <c r="D100" t="s">
        <v>236</v>
      </c>
      <c r="E100">
        <v>0.5</v>
      </c>
      <c r="F100" t="b">
        <f t="shared" si="4"/>
        <v>1</v>
      </c>
      <c r="G100" t="b">
        <f t="shared" si="5"/>
        <v>1</v>
      </c>
      <c r="I100">
        <v>2.86</v>
      </c>
    </row>
    <row r="101" spans="2:9" x14ac:dyDescent="0.2">
      <c r="B101" s="355" t="s">
        <v>399</v>
      </c>
      <c r="C101" s="355">
        <v>1.99</v>
      </c>
      <c r="D101" t="s">
        <v>399</v>
      </c>
      <c r="E101">
        <v>4.09</v>
      </c>
      <c r="F101" t="b">
        <f t="shared" si="4"/>
        <v>1</v>
      </c>
      <c r="G101" t="b">
        <f t="shared" si="5"/>
        <v>0</v>
      </c>
      <c r="I101">
        <v>4.5</v>
      </c>
    </row>
    <row r="102" spans="2:9" x14ac:dyDescent="0.2">
      <c r="B102" s="355" t="s">
        <v>442</v>
      </c>
      <c r="C102" s="355">
        <v>2.1</v>
      </c>
      <c r="F102" t="b">
        <f t="shared" ref="F102:G105" si="6">B102=D102</f>
        <v>0</v>
      </c>
      <c r="G102" t="b">
        <f t="shared" si="6"/>
        <v>0</v>
      </c>
      <c r="I102">
        <v>1.5</v>
      </c>
    </row>
    <row r="103" spans="2:9" x14ac:dyDescent="0.2">
      <c r="B103" s="355" t="s">
        <v>347</v>
      </c>
      <c r="C103" s="355">
        <v>6.2</v>
      </c>
      <c r="D103" t="s">
        <v>347</v>
      </c>
      <c r="E103">
        <v>6.2</v>
      </c>
      <c r="F103" t="b">
        <f t="shared" si="6"/>
        <v>1</v>
      </c>
      <c r="G103" t="b">
        <f t="shared" si="6"/>
        <v>1</v>
      </c>
      <c r="I103">
        <v>1.45</v>
      </c>
    </row>
    <row r="104" spans="2:9" x14ac:dyDescent="0.2">
      <c r="B104" s="355" t="s">
        <v>409</v>
      </c>
      <c r="C104" s="355">
        <v>47.52</v>
      </c>
      <c r="D104" t="s">
        <v>409</v>
      </c>
      <c r="E104">
        <v>47.519999999999996</v>
      </c>
      <c r="F104" t="b">
        <f t="shared" si="6"/>
        <v>1</v>
      </c>
      <c r="G104" t="b">
        <f t="shared" si="6"/>
        <v>1</v>
      </c>
      <c r="I104">
        <v>3</v>
      </c>
    </row>
    <row r="105" spans="2:9" x14ac:dyDescent="0.2">
      <c r="B105" s="355" t="s">
        <v>269</v>
      </c>
      <c r="C105" s="355">
        <v>1.5</v>
      </c>
      <c r="D105" t="s">
        <v>269</v>
      </c>
      <c r="E105">
        <v>1.5</v>
      </c>
      <c r="F105" t="b">
        <f t="shared" si="6"/>
        <v>1</v>
      </c>
      <c r="G105" t="b">
        <f t="shared" si="6"/>
        <v>1</v>
      </c>
      <c r="I105">
        <v>3</v>
      </c>
    </row>
    <row r="106" spans="2:9" x14ac:dyDescent="0.2">
      <c r="F106">
        <v>1</v>
      </c>
      <c r="I106">
        <v>0</v>
      </c>
    </row>
    <row r="107" spans="2:9" x14ac:dyDescent="0.2">
      <c r="F107">
        <v>2</v>
      </c>
      <c r="I107">
        <v>1</v>
      </c>
    </row>
    <row r="108" spans="2:9" x14ac:dyDescent="0.2">
      <c r="F108">
        <v>3</v>
      </c>
      <c r="I108">
        <v>3.83</v>
      </c>
    </row>
    <row r="109" spans="2:9" x14ac:dyDescent="0.2">
      <c r="F109">
        <v>4</v>
      </c>
      <c r="I109">
        <v>0.5</v>
      </c>
    </row>
    <row r="110" spans="2:9" x14ac:dyDescent="0.2">
      <c r="F110">
        <v>5</v>
      </c>
      <c r="I110">
        <v>0.7</v>
      </c>
    </row>
    <row r="111" spans="2:9" x14ac:dyDescent="0.2">
      <c r="F111">
        <v>6</v>
      </c>
      <c r="I111">
        <v>0.5</v>
      </c>
    </row>
    <row r="112" spans="2:9" x14ac:dyDescent="0.2">
      <c r="F112">
        <v>7</v>
      </c>
      <c r="I112">
        <v>0.9</v>
      </c>
    </row>
    <row r="113" spans="6:9" x14ac:dyDescent="0.2">
      <c r="F113">
        <v>8</v>
      </c>
      <c r="I113">
        <v>1</v>
      </c>
    </row>
    <row r="114" spans="6:9" x14ac:dyDescent="0.2">
      <c r="F114">
        <v>9</v>
      </c>
      <c r="I114">
        <v>0.5</v>
      </c>
    </row>
    <row r="115" spans="6:9" x14ac:dyDescent="0.2">
      <c r="F115">
        <v>10</v>
      </c>
      <c r="I115">
        <v>0.11</v>
      </c>
    </row>
    <row r="116" spans="6:9" x14ac:dyDescent="0.2">
      <c r="F116">
        <v>11</v>
      </c>
      <c r="I116">
        <v>0.11</v>
      </c>
    </row>
    <row r="117" spans="6:9" x14ac:dyDescent="0.2">
      <c r="F117">
        <v>12</v>
      </c>
      <c r="I117">
        <v>0.8</v>
      </c>
    </row>
    <row r="118" spans="6:9" x14ac:dyDescent="0.2">
      <c r="F118">
        <v>13</v>
      </c>
      <c r="I118">
        <v>0.9</v>
      </c>
    </row>
    <row r="119" spans="6:9" x14ac:dyDescent="0.2">
      <c r="F119">
        <v>14</v>
      </c>
      <c r="I119">
        <v>0.19</v>
      </c>
    </row>
    <row r="120" spans="6:9" x14ac:dyDescent="0.2">
      <c r="F120">
        <v>15</v>
      </c>
      <c r="I120">
        <v>2.06</v>
      </c>
    </row>
    <row r="121" spans="6:9" x14ac:dyDescent="0.2">
      <c r="F121">
        <v>16</v>
      </c>
      <c r="I121">
        <v>1.1000000000000001</v>
      </c>
    </row>
    <row r="122" spans="6:9" x14ac:dyDescent="0.2">
      <c r="F122">
        <v>17</v>
      </c>
      <c r="H122">
        <v>0.19</v>
      </c>
      <c r="I122">
        <v>2</v>
      </c>
    </row>
    <row r="123" spans="6:9" x14ac:dyDescent="0.2">
      <c r="F123">
        <v>18</v>
      </c>
      <c r="H123">
        <v>0.2</v>
      </c>
      <c r="I123">
        <v>1</v>
      </c>
    </row>
    <row r="124" spans="6:9" x14ac:dyDescent="0.2">
      <c r="F124">
        <v>19</v>
      </c>
      <c r="H124">
        <v>0.15</v>
      </c>
      <c r="I124">
        <v>0.25</v>
      </c>
    </row>
    <row r="125" spans="6:9" x14ac:dyDescent="0.2">
      <c r="F125">
        <v>20</v>
      </c>
      <c r="G125">
        <v>0.25</v>
      </c>
      <c r="H125">
        <v>1.43</v>
      </c>
      <c r="I125">
        <v>0.6</v>
      </c>
    </row>
    <row r="126" spans="6:9" x14ac:dyDescent="0.2">
      <c r="F126">
        <v>21</v>
      </c>
      <c r="G126">
        <v>0.6</v>
      </c>
      <c r="H126">
        <v>6</v>
      </c>
      <c r="I126">
        <v>1</v>
      </c>
    </row>
    <row r="127" spans="6:9" x14ac:dyDescent="0.2">
      <c r="F127">
        <v>22</v>
      </c>
      <c r="G127">
        <v>1</v>
      </c>
      <c r="H127">
        <v>3.05</v>
      </c>
      <c r="I127">
        <v>0.16</v>
      </c>
    </row>
    <row r="128" spans="6:9" x14ac:dyDescent="0.2">
      <c r="F128">
        <v>23</v>
      </c>
      <c r="G128">
        <v>0.16</v>
      </c>
      <c r="H128">
        <v>0.38</v>
      </c>
      <c r="I128">
        <v>5.35</v>
      </c>
    </row>
    <row r="129" spans="6:9" x14ac:dyDescent="0.2">
      <c r="F129">
        <v>24</v>
      </c>
      <c r="G129">
        <v>5.35</v>
      </c>
      <c r="H129">
        <v>7.45</v>
      </c>
      <c r="I129">
        <v>2.08</v>
      </c>
    </row>
    <row r="130" spans="6:9" x14ac:dyDescent="0.2">
      <c r="F130">
        <v>25</v>
      </c>
      <c r="G130">
        <v>2.08</v>
      </c>
      <c r="H130">
        <v>0.12</v>
      </c>
      <c r="I130">
        <v>0.15</v>
      </c>
    </row>
    <row r="131" spans="6:9" x14ac:dyDescent="0.2">
      <c r="F131">
        <v>26</v>
      </c>
      <c r="G131">
        <v>0.15</v>
      </c>
      <c r="H131">
        <v>1.58</v>
      </c>
      <c r="I131">
        <v>0.91</v>
      </c>
    </row>
    <row r="132" spans="6:9" x14ac:dyDescent="0.2">
      <c r="F132">
        <v>27</v>
      </c>
      <c r="G132">
        <v>0.91</v>
      </c>
      <c r="H132">
        <v>0.1</v>
      </c>
      <c r="I132">
        <v>0.3</v>
      </c>
    </row>
    <row r="133" spans="6:9" x14ac:dyDescent="0.2">
      <c r="F133">
        <v>28</v>
      </c>
      <c r="G133">
        <v>0.3</v>
      </c>
      <c r="H133">
        <v>0.12</v>
      </c>
      <c r="I133">
        <v>0.5</v>
      </c>
    </row>
    <row r="134" spans="6:9" x14ac:dyDescent="0.2">
      <c r="F134">
        <v>29</v>
      </c>
      <c r="G134">
        <v>0.5</v>
      </c>
      <c r="H134">
        <v>0.3</v>
      </c>
      <c r="I134">
        <v>0.2</v>
      </c>
    </row>
    <row r="135" spans="6:9" x14ac:dyDescent="0.2">
      <c r="F135">
        <v>30</v>
      </c>
      <c r="G135">
        <v>0.2</v>
      </c>
      <c r="H135">
        <v>0.02</v>
      </c>
      <c r="I135">
        <v>0.7</v>
      </c>
    </row>
    <row r="136" spans="6:9" x14ac:dyDescent="0.2">
      <c r="F136">
        <v>31</v>
      </c>
      <c r="G136">
        <v>0.7</v>
      </c>
      <c r="H136">
        <v>0.09</v>
      </c>
      <c r="I136">
        <v>1.4</v>
      </c>
    </row>
    <row r="137" spans="6:9" x14ac:dyDescent="0.2">
      <c r="F137">
        <v>32</v>
      </c>
      <c r="G137">
        <v>1.4</v>
      </c>
      <c r="H137">
        <v>0.59</v>
      </c>
      <c r="I137">
        <v>0.2</v>
      </c>
    </row>
    <row r="138" spans="6:9" x14ac:dyDescent="0.2">
      <c r="F138">
        <v>33</v>
      </c>
      <c r="G138">
        <v>0.2</v>
      </c>
      <c r="H138">
        <v>0.77</v>
      </c>
      <c r="I138">
        <v>4</v>
      </c>
    </row>
    <row r="139" spans="6:9" x14ac:dyDescent="0.2">
      <c r="F139">
        <v>34</v>
      </c>
      <c r="G139">
        <v>4</v>
      </c>
      <c r="H139">
        <v>0.11</v>
      </c>
    </row>
    <row r="140" spans="6:9" x14ac:dyDescent="0.2">
      <c r="F140">
        <v>35</v>
      </c>
      <c r="G140">
        <v>129</v>
      </c>
      <c r="H140">
        <v>7.0000000000000007E-2</v>
      </c>
    </row>
    <row r="141" spans="6:9" x14ac:dyDescent="0.2">
      <c r="F141">
        <v>36</v>
      </c>
      <c r="G141">
        <v>38</v>
      </c>
      <c r="H141">
        <v>0.06</v>
      </c>
    </row>
    <row r="142" spans="6:9" x14ac:dyDescent="0.2">
      <c r="F142">
        <v>37</v>
      </c>
      <c r="G142">
        <v>37.51</v>
      </c>
      <c r="H142">
        <v>7.0000000000000007E-2</v>
      </c>
    </row>
    <row r="143" spans="6:9" x14ac:dyDescent="0.2">
      <c r="F143">
        <v>38</v>
      </c>
      <c r="G143">
        <v>0.03</v>
      </c>
      <c r="H143">
        <v>0.28000000000000003</v>
      </c>
    </row>
    <row r="144" spans="6:9" x14ac:dyDescent="0.2">
      <c r="F144">
        <v>39</v>
      </c>
      <c r="G144">
        <v>0.18</v>
      </c>
      <c r="H144">
        <v>0.06</v>
      </c>
    </row>
    <row r="145" spans="6:8" x14ac:dyDescent="0.2">
      <c r="F145">
        <v>40</v>
      </c>
      <c r="G145">
        <v>0.15</v>
      </c>
      <c r="H145">
        <v>0.1</v>
      </c>
    </row>
    <row r="146" spans="6:8" x14ac:dyDescent="0.2">
      <c r="F146">
        <v>41</v>
      </c>
      <c r="G146">
        <v>0.25</v>
      </c>
      <c r="H146">
        <v>0.1</v>
      </c>
    </row>
    <row r="147" spans="6:8" x14ac:dyDescent="0.2">
      <c r="F147">
        <v>42</v>
      </c>
      <c r="G147">
        <v>0.2</v>
      </c>
      <c r="H147">
        <v>0.1</v>
      </c>
    </row>
    <row r="148" spans="6:8" x14ac:dyDescent="0.2">
      <c r="F148">
        <v>43</v>
      </c>
      <c r="G148">
        <v>0.2</v>
      </c>
      <c r="H148">
        <v>0.05</v>
      </c>
    </row>
    <row r="149" spans="6:8" x14ac:dyDescent="0.2">
      <c r="F149">
        <v>44</v>
      </c>
      <c r="G149">
        <v>0.2</v>
      </c>
      <c r="H149">
        <v>0.06</v>
      </c>
    </row>
    <row r="150" spans="6:8" x14ac:dyDescent="0.2">
      <c r="F150">
        <v>45</v>
      </c>
      <c r="G150">
        <v>0.2</v>
      </c>
      <c r="H150">
        <v>0.23</v>
      </c>
    </row>
    <row r="151" spans="6:8" x14ac:dyDescent="0.2">
      <c r="F151">
        <v>46</v>
      </c>
      <c r="G151">
        <v>0.2</v>
      </c>
      <c r="H151">
        <v>0.24</v>
      </c>
    </row>
    <row r="152" spans="6:8" x14ac:dyDescent="0.2">
      <c r="F152">
        <v>47</v>
      </c>
      <c r="G152">
        <v>0.3</v>
      </c>
      <c r="H152">
        <v>0.16</v>
      </c>
    </row>
    <row r="153" spans="6:8" x14ac:dyDescent="0.2">
      <c r="F153">
        <v>48</v>
      </c>
      <c r="G153">
        <v>0.2</v>
      </c>
      <c r="H153">
        <v>1.33</v>
      </c>
    </row>
    <row r="154" spans="6:8" x14ac:dyDescent="0.2">
      <c r="F154">
        <v>49</v>
      </c>
      <c r="G154">
        <v>0.28000000000000003</v>
      </c>
      <c r="H154">
        <v>0.21</v>
      </c>
    </row>
    <row r="155" spans="6:8" x14ac:dyDescent="0.2">
      <c r="F155">
        <v>50</v>
      </c>
      <c r="G155">
        <v>0.15</v>
      </c>
      <c r="H155">
        <v>0.65</v>
      </c>
    </row>
    <row r="156" spans="6:8" x14ac:dyDescent="0.2">
      <c r="F156">
        <v>51</v>
      </c>
      <c r="G156">
        <v>0.97</v>
      </c>
      <c r="H156">
        <v>0.14000000000000001</v>
      </c>
    </row>
    <row r="157" spans="6:8" x14ac:dyDescent="0.2">
      <c r="F157">
        <v>52</v>
      </c>
      <c r="G157">
        <v>0.37</v>
      </c>
      <c r="H157">
        <v>0.09</v>
      </c>
    </row>
    <row r="158" spans="6:8" x14ac:dyDescent="0.2">
      <c r="F158">
        <v>53</v>
      </c>
      <c r="G158">
        <v>0.19</v>
      </c>
      <c r="H158">
        <v>0.51</v>
      </c>
    </row>
    <row r="159" spans="6:8" x14ac:dyDescent="0.2">
      <c r="F159">
        <v>54</v>
      </c>
      <c r="G159">
        <v>0.05</v>
      </c>
      <c r="H159">
        <v>0.23</v>
      </c>
    </row>
    <row r="160" spans="6:8" x14ac:dyDescent="0.2">
      <c r="F160">
        <v>55</v>
      </c>
      <c r="G160">
        <v>0.06</v>
      </c>
      <c r="H160">
        <v>0.2</v>
      </c>
    </row>
    <row r="161" spans="6:8" x14ac:dyDescent="0.2">
      <c r="F161">
        <v>56</v>
      </c>
      <c r="G161">
        <v>0.31</v>
      </c>
      <c r="H161">
        <v>0.15</v>
      </c>
    </row>
    <row r="162" spans="6:8" x14ac:dyDescent="0.2">
      <c r="F162">
        <v>57</v>
      </c>
      <c r="G162">
        <v>4</v>
      </c>
      <c r="H162">
        <v>0.48</v>
      </c>
    </row>
    <row r="163" spans="6:8" x14ac:dyDescent="0.2">
      <c r="F163">
        <v>58</v>
      </c>
      <c r="G163">
        <v>1.1000000000000001</v>
      </c>
      <c r="H163">
        <v>0.53</v>
      </c>
    </row>
    <row r="164" spans="6:8" x14ac:dyDescent="0.2">
      <c r="F164">
        <v>59</v>
      </c>
      <c r="G164">
        <v>0.96</v>
      </c>
      <c r="H164">
        <v>0.21</v>
      </c>
    </row>
    <row r="165" spans="6:8" x14ac:dyDescent="0.2">
      <c r="F165">
        <v>60</v>
      </c>
      <c r="G165">
        <v>1.25</v>
      </c>
      <c r="H165">
        <v>0.78</v>
      </c>
    </row>
    <row r="166" spans="6:8" x14ac:dyDescent="0.2">
      <c r="F166">
        <v>61</v>
      </c>
      <c r="G166">
        <v>0.1</v>
      </c>
      <c r="H166">
        <v>0.1</v>
      </c>
    </row>
    <row r="167" spans="6:8" x14ac:dyDescent="0.2">
      <c r="F167">
        <v>62</v>
      </c>
      <c r="G167">
        <v>0.16</v>
      </c>
      <c r="H167">
        <v>0.3</v>
      </c>
    </row>
    <row r="168" spans="6:8" x14ac:dyDescent="0.2">
      <c r="F168">
        <v>63</v>
      </c>
      <c r="G168">
        <v>0.36</v>
      </c>
      <c r="H168">
        <v>0.41</v>
      </c>
    </row>
    <row r="169" spans="6:8" x14ac:dyDescent="0.2">
      <c r="F169">
        <v>64</v>
      </c>
      <c r="G169">
        <v>0.9</v>
      </c>
      <c r="H169">
        <v>1.87</v>
      </c>
    </row>
    <row r="170" spans="6:8" x14ac:dyDescent="0.2">
      <c r="F170">
        <v>65</v>
      </c>
      <c r="G170">
        <v>0.14000000000000001</v>
      </c>
      <c r="H170">
        <v>4.16</v>
      </c>
    </row>
    <row r="171" spans="6:8" x14ac:dyDescent="0.2">
      <c r="F171">
        <v>66</v>
      </c>
      <c r="G171">
        <v>3.53</v>
      </c>
      <c r="H171">
        <v>4.68</v>
      </c>
    </row>
    <row r="172" spans="6:8" x14ac:dyDescent="0.2">
      <c r="F172">
        <v>67</v>
      </c>
      <c r="G172">
        <v>4.67</v>
      </c>
      <c r="H172">
        <v>1.42</v>
      </c>
    </row>
    <row r="173" spans="6:8" x14ac:dyDescent="0.2">
      <c r="F173">
        <v>68</v>
      </c>
      <c r="G173">
        <v>3.75</v>
      </c>
      <c r="H173">
        <v>2.27</v>
      </c>
    </row>
    <row r="174" spans="6:8" x14ac:dyDescent="0.2">
      <c r="F174">
        <v>69</v>
      </c>
      <c r="G174">
        <v>2.21</v>
      </c>
      <c r="H174">
        <v>0.7</v>
      </c>
    </row>
    <row r="175" spans="6:8" x14ac:dyDescent="0.2">
      <c r="F175">
        <v>70</v>
      </c>
      <c r="G175">
        <v>1.66</v>
      </c>
      <c r="H175">
        <v>1.35</v>
      </c>
    </row>
    <row r="176" spans="6:8" x14ac:dyDescent="0.2">
      <c r="F176">
        <v>71</v>
      </c>
      <c r="G176">
        <v>2.52</v>
      </c>
      <c r="H176">
        <v>2.37</v>
      </c>
    </row>
    <row r="177" spans="6:8" x14ac:dyDescent="0.2">
      <c r="F177">
        <v>72</v>
      </c>
      <c r="G177">
        <v>1.1000000000000001</v>
      </c>
      <c r="H177">
        <v>0.69</v>
      </c>
    </row>
    <row r="178" spans="6:8" x14ac:dyDescent="0.2">
      <c r="F178">
        <v>73</v>
      </c>
      <c r="G178">
        <v>7.71</v>
      </c>
      <c r="H178">
        <v>0.36</v>
      </c>
    </row>
    <row r="179" spans="6:8" x14ac:dyDescent="0.2">
      <c r="F179">
        <v>74</v>
      </c>
      <c r="G179">
        <v>2.77</v>
      </c>
      <c r="H179">
        <v>0.55000000000000004</v>
      </c>
    </row>
    <row r="180" spans="6:8" x14ac:dyDescent="0.2">
      <c r="F180">
        <v>75</v>
      </c>
      <c r="G180">
        <v>1.26</v>
      </c>
      <c r="H180">
        <v>2.96</v>
      </c>
    </row>
    <row r="181" spans="6:8" x14ac:dyDescent="0.2">
      <c r="F181">
        <v>76</v>
      </c>
      <c r="G181">
        <v>1.22</v>
      </c>
      <c r="H181">
        <v>2.86</v>
      </c>
    </row>
    <row r="182" spans="6:8" x14ac:dyDescent="0.2">
      <c r="F182">
        <v>77</v>
      </c>
      <c r="G182">
        <v>3.96</v>
      </c>
      <c r="H182">
        <v>4.16</v>
      </c>
    </row>
    <row r="183" spans="6:8" x14ac:dyDescent="0.2">
      <c r="F183">
        <v>78</v>
      </c>
      <c r="G183">
        <v>0.56999999999999995</v>
      </c>
      <c r="H183">
        <v>0.12</v>
      </c>
    </row>
    <row r="184" spans="6:8" x14ac:dyDescent="0.2">
      <c r="F184">
        <v>79</v>
      </c>
      <c r="G184">
        <v>31.51</v>
      </c>
      <c r="H184">
        <v>0.96</v>
      </c>
    </row>
    <row r="185" spans="6:8" x14ac:dyDescent="0.2">
      <c r="F185">
        <v>80</v>
      </c>
      <c r="G185">
        <v>0</v>
      </c>
      <c r="H185">
        <v>0.12</v>
      </c>
    </row>
    <row r="186" spans="6:8" x14ac:dyDescent="0.2">
      <c r="F186">
        <v>81</v>
      </c>
      <c r="G186">
        <v>29.27</v>
      </c>
      <c r="H186">
        <v>1.25</v>
      </c>
    </row>
    <row r="187" spans="6:8" x14ac:dyDescent="0.2">
      <c r="F187">
        <v>82</v>
      </c>
      <c r="G187">
        <v>0</v>
      </c>
      <c r="H187">
        <v>1.1599999999999999</v>
      </c>
    </row>
    <row r="188" spans="6:8" x14ac:dyDescent="0.2">
      <c r="F188">
        <v>83</v>
      </c>
      <c r="G188">
        <v>7</v>
      </c>
      <c r="H188">
        <v>0.76</v>
      </c>
    </row>
    <row r="189" spans="6:8" x14ac:dyDescent="0.2">
      <c r="F189">
        <v>84</v>
      </c>
      <c r="G189">
        <v>21.39</v>
      </c>
    </row>
    <row r="190" spans="6:8" x14ac:dyDescent="0.2">
      <c r="F190">
        <v>85</v>
      </c>
      <c r="G190">
        <v>1.1599999999999999</v>
      </c>
    </row>
    <row r="191" spans="6:8" x14ac:dyDescent="0.2">
      <c r="F191">
        <v>86</v>
      </c>
      <c r="G191">
        <v>0</v>
      </c>
    </row>
    <row r="192" spans="6:8" x14ac:dyDescent="0.2">
      <c r="F192">
        <v>87</v>
      </c>
      <c r="G192">
        <v>10.220000000000001</v>
      </c>
    </row>
    <row r="193" spans="6:7" x14ac:dyDescent="0.2">
      <c r="F193">
        <v>88</v>
      </c>
      <c r="G193">
        <v>5.33</v>
      </c>
    </row>
    <row r="194" spans="6:7" x14ac:dyDescent="0.2">
      <c r="F194">
        <v>89</v>
      </c>
    </row>
    <row r="195" spans="6:7" x14ac:dyDescent="0.2">
      <c r="F195">
        <v>90</v>
      </c>
    </row>
    <row r="196" spans="6:7" x14ac:dyDescent="0.2">
      <c r="F196">
        <v>91</v>
      </c>
    </row>
    <row r="197" spans="6:7" x14ac:dyDescent="0.2">
      <c r="F197">
        <v>92</v>
      </c>
    </row>
    <row r="198" spans="6:7" x14ac:dyDescent="0.2">
      <c r="F198">
        <v>93</v>
      </c>
    </row>
    <row r="199" spans="6:7" x14ac:dyDescent="0.2">
      <c r="F199">
        <v>94</v>
      </c>
    </row>
    <row r="200" spans="6:7" x14ac:dyDescent="0.2">
      <c r="F200">
        <v>95</v>
      </c>
    </row>
    <row r="201" spans="6:7" x14ac:dyDescent="0.2">
      <c r="F201">
        <v>96</v>
      </c>
    </row>
    <row r="202" spans="6:7" x14ac:dyDescent="0.2">
      <c r="F202">
        <v>97</v>
      </c>
    </row>
    <row r="203" spans="6:7" x14ac:dyDescent="0.2">
      <c r="F203">
        <v>98</v>
      </c>
    </row>
    <row r="204" spans="6:7" x14ac:dyDescent="0.2">
      <c r="F204">
        <v>99</v>
      </c>
    </row>
    <row r="205" spans="6:7" x14ac:dyDescent="0.2">
      <c r="F205">
        <v>100</v>
      </c>
    </row>
    <row r="206" spans="6:7" x14ac:dyDescent="0.2">
      <c r="F206">
        <v>101</v>
      </c>
    </row>
    <row r="207" spans="6:7" x14ac:dyDescent="0.2">
      <c r="F207">
        <v>102</v>
      </c>
    </row>
    <row r="208" spans="6:7" x14ac:dyDescent="0.2">
      <c r="F208">
        <v>103</v>
      </c>
    </row>
    <row r="209" spans="6:6" x14ac:dyDescent="0.2">
      <c r="F209">
        <v>104</v>
      </c>
    </row>
    <row r="210" spans="6:6" x14ac:dyDescent="0.2">
      <c r="F210">
        <v>105</v>
      </c>
    </row>
  </sheetData>
  <sortState ref="B1:C105">
    <sortCondition ref="B1:B105"/>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7"/>
  <sheetViews>
    <sheetView zoomScale="115" zoomScaleNormal="115" zoomScaleSheetLayoutView="100" workbookViewId="0">
      <pane ySplit="3" topLeftCell="A4" activePane="bottomLeft" state="frozen"/>
      <selection activeCell="C105" sqref="C1:C105"/>
      <selection pane="bottomLeft" activeCell="C105" sqref="C1:C105"/>
    </sheetView>
  </sheetViews>
  <sheetFormatPr defaultColWidth="26.5" defaultRowHeight="12.75" x14ac:dyDescent="0.2"/>
  <cols>
    <col min="1" max="1" width="4.25" style="3" customWidth="1"/>
    <col min="2" max="2" width="31.625" style="301" customWidth="1"/>
    <col min="3" max="3" width="7.75" style="302" customWidth="1"/>
    <col min="4" max="4" width="9.875" style="303" customWidth="1"/>
    <col min="5" max="5" width="6" style="304" customWidth="1"/>
    <col min="6" max="6" width="16.375" style="304" customWidth="1"/>
    <col min="7" max="7" width="18.375" style="309" customWidth="1"/>
    <col min="8" max="8" width="21.75" style="49" customWidth="1"/>
    <col min="9" max="9" width="14" style="56" customWidth="1"/>
    <col min="10" max="10" width="25.5" style="94" bestFit="1" customWidth="1"/>
    <col min="11" max="11" width="16.125" style="3" customWidth="1"/>
    <col min="12" max="16384" width="26.5" style="3"/>
  </cols>
  <sheetData>
    <row r="1" spans="1:10" x14ac:dyDescent="0.2">
      <c r="A1" s="1" t="s">
        <v>0</v>
      </c>
      <c r="B1" s="1"/>
      <c r="C1" s="1"/>
      <c r="D1" s="1"/>
      <c r="E1" s="1"/>
      <c r="F1" s="1"/>
      <c r="G1" s="1"/>
      <c r="H1" s="1"/>
      <c r="I1" s="2"/>
    </row>
    <row r="2" spans="1:10" x14ac:dyDescent="0.2">
      <c r="A2" s="1" t="s">
        <v>1</v>
      </c>
      <c r="B2" s="1"/>
      <c r="C2" s="1"/>
      <c r="D2" s="1"/>
      <c r="E2" s="1"/>
      <c r="F2" s="1"/>
      <c r="G2" s="1"/>
      <c r="H2" s="1"/>
      <c r="I2" s="2"/>
    </row>
    <row r="3" spans="1:10" ht="63.75" x14ac:dyDescent="0.2">
      <c r="A3" s="5" t="s">
        <v>2</v>
      </c>
      <c r="B3" s="5" t="s">
        <v>3</v>
      </c>
      <c r="C3" s="6" t="s">
        <v>4</v>
      </c>
      <c r="D3" s="5" t="s">
        <v>5</v>
      </c>
      <c r="E3" s="5" t="s">
        <v>6</v>
      </c>
      <c r="F3" s="5" t="s">
        <v>7</v>
      </c>
      <c r="G3" s="5" t="s">
        <v>8</v>
      </c>
      <c r="H3" s="5" t="s">
        <v>9</v>
      </c>
      <c r="I3" s="5" t="s">
        <v>10</v>
      </c>
    </row>
    <row r="4" spans="1:10" x14ac:dyDescent="0.2">
      <c r="A4" s="9" t="s">
        <v>17</v>
      </c>
      <c r="B4" s="9" t="s">
        <v>18</v>
      </c>
      <c r="C4" s="10" t="s">
        <v>19</v>
      </c>
      <c r="D4" s="11" t="s">
        <v>20</v>
      </c>
      <c r="E4" s="9" t="s">
        <v>21</v>
      </c>
      <c r="F4" s="9" t="s">
        <v>22</v>
      </c>
      <c r="G4" s="9" t="s">
        <v>23</v>
      </c>
      <c r="H4" s="9" t="s">
        <v>24</v>
      </c>
      <c r="I4" s="9"/>
    </row>
    <row r="5" spans="1:10" ht="27" x14ac:dyDescent="0.2">
      <c r="A5" s="5" t="s">
        <v>41</v>
      </c>
      <c r="B5" s="22" t="s">
        <v>39</v>
      </c>
      <c r="C5" s="23">
        <f>SUM(C6:C25)</f>
        <v>405.29999999999995</v>
      </c>
      <c r="D5" s="37"/>
      <c r="E5" s="38"/>
      <c r="F5" s="36"/>
      <c r="G5" s="39"/>
      <c r="H5" s="19"/>
      <c r="I5" s="19"/>
      <c r="J5" s="344"/>
    </row>
    <row r="6" spans="1:10" s="49" customFormat="1" ht="51" x14ac:dyDescent="0.2">
      <c r="A6" s="41" t="s">
        <v>62</v>
      </c>
      <c r="B6" s="50" t="s">
        <v>63</v>
      </c>
      <c r="C6" s="31">
        <v>158</v>
      </c>
      <c r="D6" s="38" t="s">
        <v>64</v>
      </c>
      <c r="E6" s="38" t="s">
        <v>57</v>
      </c>
      <c r="F6" s="19" t="s">
        <v>65</v>
      </c>
      <c r="G6" s="19" t="s">
        <v>66</v>
      </c>
      <c r="H6" s="43" t="s">
        <v>50</v>
      </c>
      <c r="I6" s="42" t="s">
        <v>67</v>
      </c>
      <c r="J6" s="56"/>
    </row>
    <row r="7" spans="1:10" s="49" customFormat="1" ht="51" x14ac:dyDescent="0.2">
      <c r="A7" s="41" t="s">
        <v>70</v>
      </c>
      <c r="B7" s="30" t="s">
        <v>71</v>
      </c>
      <c r="C7" s="31">
        <v>11.3</v>
      </c>
      <c r="D7" s="38" t="s">
        <v>72</v>
      </c>
      <c r="E7" s="38" t="s">
        <v>57</v>
      </c>
      <c r="F7" s="54" t="s">
        <v>73</v>
      </c>
      <c r="G7" s="54" t="s">
        <v>74</v>
      </c>
      <c r="H7" s="43" t="s">
        <v>50</v>
      </c>
      <c r="I7" s="42" t="s">
        <v>75</v>
      </c>
      <c r="J7" s="56" t="s">
        <v>1213</v>
      </c>
    </row>
    <row r="8" spans="1:10" s="49" customFormat="1" ht="38.25" x14ac:dyDescent="0.2">
      <c r="A8" s="41" t="s">
        <v>79</v>
      </c>
      <c r="B8" s="57" t="s">
        <v>80</v>
      </c>
      <c r="C8" s="334">
        <v>10</v>
      </c>
      <c r="D8" s="38" t="s">
        <v>81</v>
      </c>
      <c r="E8" s="38" t="s">
        <v>57</v>
      </c>
      <c r="F8" s="54" t="s">
        <v>82</v>
      </c>
      <c r="G8" s="19" t="s">
        <v>83</v>
      </c>
      <c r="H8" s="43" t="s">
        <v>50</v>
      </c>
      <c r="I8" s="42" t="s">
        <v>75</v>
      </c>
      <c r="J8" s="56" t="s">
        <v>1213</v>
      </c>
    </row>
    <row r="9" spans="1:10" s="49" customFormat="1" ht="38.25" x14ac:dyDescent="0.2">
      <c r="A9" s="41" t="s">
        <v>107</v>
      </c>
      <c r="B9" s="66" t="s">
        <v>108</v>
      </c>
      <c r="C9" s="342">
        <f>18.7-12.29</f>
        <v>6.41</v>
      </c>
      <c r="D9" s="64" t="s">
        <v>104</v>
      </c>
      <c r="E9" s="65" t="s">
        <v>57</v>
      </c>
      <c r="F9" s="68" t="s">
        <v>109</v>
      </c>
      <c r="G9" s="19"/>
      <c r="H9" s="43" t="s">
        <v>50</v>
      </c>
      <c r="I9" s="42" t="s">
        <v>1201</v>
      </c>
      <c r="J9" s="56"/>
    </row>
    <row r="10" spans="1:10" s="49" customFormat="1" ht="38.25" x14ac:dyDescent="0.2">
      <c r="A10" s="41" t="s">
        <v>112</v>
      </c>
      <c r="B10" s="69" t="s">
        <v>113</v>
      </c>
      <c r="C10" s="342">
        <f>27.5-10.96</f>
        <v>16.54</v>
      </c>
      <c r="D10" s="70" t="s">
        <v>104</v>
      </c>
      <c r="E10" s="65" t="s">
        <v>57</v>
      </c>
      <c r="F10" s="71" t="s">
        <v>114</v>
      </c>
      <c r="G10" s="54"/>
      <c r="H10" s="43" t="s">
        <v>50</v>
      </c>
      <c r="I10" s="42" t="s">
        <v>1201</v>
      </c>
      <c r="J10" s="56"/>
    </row>
    <row r="11" spans="1:10" s="49" customFormat="1" ht="38.25" x14ac:dyDescent="0.2">
      <c r="A11" s="41" t="s">
        <v>117</v>
      </c>
      <c r="B11" s="30" t="s">
        <v>118</v>
      </c>
      <c r="C11" s="342">
        <f>26.1-2.56</f>
        <v>23.540000000000003</v>
      </c>
      <c r="D11" s="38" t="s">
        <v>104</v>
      </c>
      <c r="E11" s="65" t="s">
        <v>57</v>
      </c>
      <c r="F11" s="19" t="s">
        <v>114</v>
      </c>
      <c r="G11" s="19"/>
      <c r="H11" s="43" t="s">
        <v>50</v>
      </c>
      <c r="I11" s="42" t="s">
        <v>1201</v>
      </c>
      <c r="J11" s="345">
        <f>26.1-C11</f>
        <v>2.5599999999999987</v>
      </c>
    </row>
    <row r="12" spans="1:10" s="49" customFormat="1" ht="38.25" x14ac:dyDescent="0.2">
      <c r="A12" s="41" t="s">
        <v>120</v>
      </c>
      <c r="B12" s="30" t="s">
        <v>121</v>
      </c>
      <c r="C12" s="342">
        <f>33.9-23.98</f>
        <v>9.9199999999999982</v>
      </c>
      <c r="D12" s="38" t="s">
        <v>104</v>
      </c>
      <c r="E12" s="65" t="s">
        <v>57</v>
      </c>
      <c r="F12" s="19" t="s">
        <v>122</v>
      </c>
      <c r="G12" s="19"/>
      <c r="H12" s="43" t="s">
        <v>50</v>
      </c>
      <c r="I12" s="42" t="s">
        <v>1201</v>
      </c>
      <c r="J12" s="56">
        <f>C12/3</f>
        <v>3.3066666666666662</v>
      </c>
    </row>
    <row r="13" spans="1:10" s="49" customFormat="1" ht="38.25" x14ac:dyDescent="0.2">
      <c r="A13" s="41" t="s">
        <v>139</v>
      </c>
      <c r="B13" s="66" t="s">
        <v>140</v>
      </c>
      <c r="C13" s="343">
        <f>1.89-1.03</f>
        <v>0.85999999999999988</v>
      </c>
      <c r="D13" s="70" t="s">
        <v>46</v>
      </c>
      <c r="E13" s="65" t="s">
        <v>57</v>
      </c>
      <c r="F13" s="75" t="s">
        <v>98</v>
      </c>
      <c r="G13" s="76"/>
      <c r="H13" s="43" t="s">
        <v>50</v>
      </c>
      <c r="I13" s="42" t="s">
        <v>1201</v>
      </c>
      <c r="J13" s="56"/>
    </row>
    <row r="14" spans="1:10" ht="38.25" x14ac:dyDescent="0.2">
      <c r="A14" s="41" t="s">
        <v>152</v>
      </c>
      <c r="B14" s="30" t="s">
        <v>153</v>
      </c>
      <c r="C14" s="347">
        <f>0.2-0.13</f>
        <v>7.0000000000000007E-2</v>
      </c>
      <c r="D14" s="70" t="s">
        <v>154</v>
      </c>
      <c r="E14" s="65" t="s">
        <v>57</v>
      </c>
      <c r="F14" s="77" t="s">
        <v>155</v>
      </c>
      <c r="G14" s="19" t="s">
        <v>156</v>
      </c>
      <c r="H14" s="43" t="s">
        <v>50</v>
      </c>
      <c r="I14" s="42" t="s">
        <v>1201</v>
      </c>
    </row>
    <row r="15" spans="1:10" s="49" customFormat="1" ht="63.75" x14ac:dyDescent="0.2">
      <c r="A15" s="41" t="s">
        <v>165</v>
      </c>
      <c r="B15" s="30" t="s">
        <v>166</v>
      </c>
      <c r="C15" s="31">
        <v>7.5</v>
      </c>
      <c r="D15" s="38" t="s">
        <v>46</v>
      </c>
      <c r="E15" s="70" t="s">
        <v>167</v>
      </c>
      <c r="F15" s="19" t="s">
        <v>168</v>
      </c>
      <c r="G15" s="19" t="s">
        <v>169</v>
      </c>
      <c r="H15" s="43" t="s">
        <v>50</v>
      </c>
      <c r="I15" s="42" t="s">
        <v>67</v>
      </c>
      <c r="J15" s="56"/>
    </row>
    <row r="16" spans="1:10" s="49" customFormat="1" ht="63.75" x14ac:dyDescent="0.2">
      <c r="A16" s="41" t="s">
        <v>172</v>
      </c>
      <c r="B16" s="30" t="s">
        <v>173</v>
      </c>
      <c r="C16" s="72">
        <v>16.39</v>
      </c>
      <c r="D16" s="70" t="s">
        <v>46</v>
      </c>
      <c r="E16" s="70" t="s">
        <v>167</v>
      </c>
      <c r="F16" s="75" t="s">
        <v>174</v>
      </c>
      <c r="G16" s="80" t="s">
        <v>156</v>
      </c>
      <c r="H16" s="43" t="s">
        <v>50</v>
      </c>
      <c r="I16" s="42" t="s">
        <v>67</v>
      </c>
      <c r="J16" s="94" t="s">
        <v>1214</v>
      </c>
    </row>
    <row r="17" spans="1:11" ht="38.25" x14ac:dyDescent="0.2">
      <c r="A17" s="41" t="s">
        <v>188</v>
      </c>
      <c r="B17" s="30" t="s">
        <v>197</v>
      </c>
      <c r="C17" s="31">
        <v>28.96</v>
      </c>
      <c r="D17" s="70" t="s">
        <v>198</v>
      </c>
      <c r="E17" s="78" t="s">
        <v>57</v>
      </c>
      <c r="F17" s="19" t="s">
        <v>199</v>
      </c>
      <c r="G17" s="19"/>
      <c r="H17" s="54" t="s">
        <v>50</v>
      </c>
      <c r="I17" s="42" t="s">
        <v>75</v>
      </c>
      <c r="K17" s="3">
        <v>6.41</v>
      </c>
    </row>
    <row r="18" spans="1:11" ht="38.25" x14ac:dyDescent="0.2">
      <c r="A18" s="41" t="s">
        <v>192</v>
      </c>
      <c r="B18" s="30" t="s">
        <v>203</v>
      </c>
      <c r="C18" s="31">
        <v>10</v>
      </c>
      <c r="D18" s="70" t="s">
        <v>204</v>
      </c>
      <c r="E18" s="78" t="s">
        <v>57</v>
      </c>
      <c r="F18" s="19" t="s">
        <v>205</v>
      </c>
      <c r="G18" s="19"/>
      <c r="H18" s="54" t="s">
        <v>50</v>
      </c>
      <c r="I18" s="42" t="s">
        <v>75</v>
      </c>
      <c r="K18" s="3">
        <v>16.54</v>
      </c>
    </row>
    <row r="19" spans="1:11" ht="76.5" x14ac:dyDescent="0.2">
      <c r="A19" s="41" t="s">
        <v>196</v>
      </c>
      <c r="B19" s="30" t="s">
        <v>210</v>
      </c>
      <c r="C19" s="31">
        <v>60</v>
      </c>
      <c r="D19" s="70" t="s">
        <v>211</v>
      </c>
      <c r="E19" s="78" t="s">
        <v>88</v>
      </c>
      <c r="F19" s="19" t="s">
        <v>212</v>
      </c>
      <c r="G19" s="19"/>
      <c r="H19" s="54" t="s">
        <v>50</v>
      </c>
      <c r="I19" s="42" t="s">
        <v>67</v>
      </c>
      <c r="J19" s="94" t="s">
        <v>1216</v>
      </c>
      <c r="K19" s="3">
        <v>23.54</v>
      </c>
    </row>
    <row r="20" spans="1:11" ht="51" x14ac:dyDescent="0.2">
      <c r="A20" s="41" t="s">
        <v>230</v>
      </c>
      <c r="B20" s="30" t="s">
        <v>239</v>
      </c>
      <c r="C20" s="208">
        <f>7.53-0.01</f>
        <v>7.5200000000000005</v>
      </c>
      <c r="D20" s="70" t="s">
        <v>96</v>
      </c>
      <c r="E20" s="78" t="s">
        <v>57</v>
      </c>
      <c r="F20" s="19" t="s">
        <v>98</v>
      </c>
      <c r="G20" s="19"/>
      <c r="H20" s="54" t="s">
        <v>50</v>
      </c>
      <c r="I20" s="42" t="s">
        <v>1201</v>
      </c>
      <c r="K20" s="3">
        <v>9.92</v>
      </c>
    </row>
    <row r="21" spans="1:11" ht="38.25" x14ac:dyDescent="0.2">
      <c r="A21" s="41" t="s">
        <v>238</v>
      </c>
      <c r="B21" s="30" t="s">
        <v>245</v>
      </c>
      <c r="C21" s="208">
        <f>1.02-0.37</f>
        <v>0.65</v>
      </c>
      <c r="D21" s="70" t="s">
        <v>96</v>
      </c>
      <c r="E21" s="78" t="s">
        <v>57</v>
      </c>
      <c r="F21" s="19" t="s">
        <v>98</v>
      </c>
      <c r="G21" s="19"/>
      <c r="H21" s="54" t="s">
        <v>50</v>
      </c>
      <c r="I21" s="42" t="s">
        <v>1201</v>
      </c>
      <c r="K21" s="3">
        <v>0.86</v>
      </c>
    </row>
    <row r="22" spans="1:11" ht="36" x14ac:dyDescent="0.2">
      <c r="A22" s="41" t="s">
        <v>258</v>
      </c>
      <c r="B22" s="95" t="s">
        <v>307</v>
      </c>
      <c r="C22" s="96">
        <v>31.42</v>
      </c>
      <c r="D22" s="113" t="s">
        <v>308</v>
      </c>
      <c r="E22" s="113" t="s">
        <v>47</v>
      </c>
      <c r="F22" s="52" t="s">
        <v>309</v>
      </c>
      <c r="G22" s="52"/>
      <c r="H22" s="114" t="s">
        <v>50</v>
      </c>
      <c r="I22" s="42" t="s">
        <v>67</v>
      </c>
      <c r="K22" s="3">
        <v>7.0000000000000007E-2</v>
      </c>
    </row>
    <row r="23" spans="1:11" s="49" customFormat="1" ht="38.25" x14ac:dyDescent="0.2">
      <c r="A23" s="41" t="s">
        <v>302</v>
      </c>
      <c r="B23" s="66" t="s">
        <v>375</v>
      </c>
      <c r="C23" s="125">
        <v>4</v>
      </c>
      <c r="D23" s="70" t="s">
        <v>308</v>
      </c>
      <c r="E23" s="78" t="s">
        <v>57</v>
      </c>
      <c r="F23" s="133" t="s">
        <v>205</v>
      </c>
      <c r="G23" s="76"/>
      <c r="H23" s="126" t="s">
        <v>50</v>
      </c>
      <c r="I23" s="42" t="s">
        <v>67</v>
      </c>
      <c r="J23" s="56"/>
    </row>
    <row r="24" spans="1:11" s="49" customFormat="1" ht="38.25" x14ac:dyDescent="0.2">
      <c r="A24" s="41" t="s">
        <v>312</v>
      </c>
      <c r="B24" s="66" t="s">
        <v>382</v>
      </c>
      <c r="C24" s="125">
        <v>0.23</v>
      </c>
      <c r="D24" s="70" t="s">
        <v>46</v>
      </c>
      <c r="E24" s="78" t="s">
        <v>383</v>
      </c>
      <c r="F24" s="78" t="s">
        <v>335</v>
      </c>
      <c r="G24" s="76"/>
      <c r="H24" s="126" t="s">
        <v>50</v>
      </c>
      <c r="I24" s="42" t="s">
        <v>384</v>
      </c>
      <c r="J24" s="56"/>
    </row>
    <row r="25" spans="1:11" ht="38.25" x14ac:dyDescent="0.2">
      <c r="A25" s="41" t="s">
        <v>318</v>
      </c>
      <c r="B25" s="66" t="s">
        <v>399</v>
      </c>
      <c r="C25" s="154">
        <f>8.4-6.41</f>
        <v>1.9900000000000002</v>
      </c>
      <c r="D25" s="70" t="s">
        <v>400</v>
      </c>
      <c r="E25" s="70" t="s">
        <v>57</v>
      </c>
      <c r="F25" s="70" t="s">
        <v>219</v>
      </c>
      <c r="G25" s="76"/>
      <c r="H25" s="126" t="s">
        <v>50</v>
      </c>
      <c r="I25" s="42" t="s">
        <v>1202</v>
      </c>
    </row>
    <row r="26" spans="1:11" ht="27" x14ac:dyDescent="0.2">
      <c r="A26" s="143" t="s">
        <v>407</v>
      </c>
      <c r="B26" s="144" t="s">
        <v>408</v>
      </c>
      <c r="C26" s="145">
        <f>SUM(C27:C27)</f>
        <v>188</v>
      </c>
      <c r="D26" s="146"/>
      <c r="E26" s="147"/>
      <c r="F26" s="148"/>
      <c r="G26" s="149"/>
      <c r="H26" s="150"/>
      <c r="I26" s="150"/>
    </row>
    <row r="27" spans="1:11" ht="51" x14ac:dyDescent="0.2">
      <c r="A27" s="152" t="s">
        <v>107</v>
      </c>
      <c r="B27" s="153" t="s">
        <v>436</v>
      </c>
      <c r="C27" s="154">
        <v>188</v>
      </c>
      <c r="D27" s="155" t="s">
        <v>389</v>
      </c>
      <c r="E27" s="155" t="s">
        <v>57</v>
      </c>
      <c r="F27" s="155" t="s">
        <v>437</v>
      </c>
      <c r="G27" s="156"/>
      <c r="H27" s="157" t="s">
        <v>412</v>
      </c>
      <c r="I27" s="42" t="s">
        <v>438</v>
      </c>
      <c r="J27" s="56" t="s">
        <v>1215</v>
      </c>
    </row>
    <row r="28" spans="1:11" s="49" customFormat="1" ht="27" x14ac:dyDescent="0.2">
      <c r="A28" s="178" t="s">
        <v>613</v>
      </c>
      <c r="B28" s="22" t="s">
        <v>880</v>
      </c>
      <c r="C28" s="23">
        <f>SUM(C29:C30)</f>
        <v>2.54</v>
      </c>
      <c r="D28" s="16"/>
      <c r="E28" s="17"/>
      <c r="F28" s="179"/>
      <c r="G28" s="159"/>
      <c r="H28" s="179"/>
      <c r="I28" s="18"/>
      <c r="J28" s="56"/>
      <c r="K28" s="3"/>
    </row>
    <row r="29" spans="1:11" ht="25.5" x14ac:dyDescent="0.2">
      <c r="A29" s="41" t="s">
        <v>143</v>
      </c>
      <c r="B29" s="30" t="s">
        <v>969</v>
      </c>
      <c r="C29" s="31">
        <v>1.54</v>
      </c>
      <c r="D29" s="71" t="s">
        <v>608</v>
      </c>
      <c r="E29" s="70" t="s">
        <v>608</v>
      </c>
      <c r="F29" s="184" t="s">
        <v>970</v>
      </c>
      <c r="G29" s="159"/>
      <c r="H29" s="32" t="s">
        <v>971</v>
      </c>
      <c r="I29" s="42" t="s">
        <v>67</v>
      </c>
    </row>
    <row r="30" spans="1:11" ht="25.5" x14ac:dyDescent="0.2">
      <c r="A30" s="41" t="s">
        <v>209</v>
      </c>
      <c r="B30" s="30" t="s">
        <v>992</v>
      </c>
      <c r="C30" s="208">
        <v>1</v>
      </c>
      <c r="D30" s="71" t="s">
        <v>608</v>
      </c>
      <c r="E30" s="70" t="s">
        <v>608</v>
      </c>
      <c r="F30" s="184" t="s">
        <v>974</v>
      </c>
      <c r="G30" s="159"/>
      <c r="H30" s="32" t="s">
        <v>971</v>
      </c>
      <c r="I30" s="42" t="s">
        <v>67</v>
      </c>
    </row>
    <row r="31" spans="1:11" s="285" customFormat="1" ht="25.5" x14ac:dyDescent="0.2">
      <c r="A31" s="3"/>
      <c r="B31" s="301" t="s">
        <v>1109</v>
      </c>
      <c r="C31" s="302"/>
      <c r="D31" s="303"/>
      <c r="E31" s="304"/>
      <c r="F31" s="304"/>
      <c r="G31" s="305"/>
      <c r="H31" s="49"/>
      <c r="I31" s="336"/>
      <c r="J31" s="346"/>
      <c r="K31" s="3"/>
    </row>
    <row r="32" spans="1:11" x14ac:dyDescent="0.2">
      <c r="B32" s="301" t="s">
        <v>1110</v>
      </c>
      <c r="G32" s="305"/>
      <c r="J32" s="346"/>
    </row>
    <row r="33" spans="1:10" x14ac:dyDescent="0.2">
      <c r="J33" s="346"/>
    </row>
    <row r="34" spans="1:10" x14ac:dyDescent="0.2">
      <c r="C34" s="302">
        <f>36+47</f>
        <v>83</v>
      </c>
    </row>
    <row r="35" spans="1:10" x14ac:dyDescent="0.2">
      <c r="E35" s="348">
        <v>1</v>
      </c>
    </row>
    <row r="36" spans="1:10" x14ac:dyDescent="0.2">
      <c r="C36" s="302" t="e">
        <f>#REF!/4</f>
        <v>#REF!</v>
      </c>
      <c r="E36" s="348">
        <v>2</v>
      </c>
    </row>
    <row r="37" spans="1:10" x14ac:dyDescent="0.2">
      <c r="E37" s="348">
        <v>3</v>
      </c>
    </row>
    <row r="38" spans="1:10" x14ac:dyDescent="0.2">
      <c r="E38" s="348">
        <v>4</v>
      </c>
      <c r="G38" s="310"/>
    </row>
    <row r="39" spans="1:10" s="49" customFormat="1" x14ac:dyDescent="0.2">
      <c r="A39" s="3"/>
      <c r="B39" s="301"/>
      <c r="C39" s="302"/>
      <c r="D39" s="303"/>
      <c r="E39" s="348">
        <v>5</v>
      </c>
      <c r="F39" s="304"/>
      <c r="G39" s="309"/>
      <c r="I39" s="56"/>
      <c r="J39" s="94"/>
    </row>
    <row r="40" spans="1:10" x14ac:dyDescent="0.2">
      <c r="E40" s="348">
        <v>6</v>
      </c>
    </row>
    <row r="41" spans="1:10" x14ac:dyDescent="0.2">
      <c r="E41" s="348">
        <v>7</v>
      </c>
      <c r="F41" s="304">
        <f>11.14-0.75</f>
        <v>10.39</v>
      </c>
      <c r="J41" s="56"/>
    </row>
    <row r="42" spans="1:10" x14ac:dyDescent="0.2">
      <c r="E42" s="348">
        <v>8</v>
      </c>
    </row>
    <row r="43" spans="1:10" x14ac:dyDescent="0.2">
      <c r="E43" s="348">
        <v>9</v>
      </c>
    </row>
    <row r="44" spans="1:10" x14ac:dyDescent="0.2">
      <c r="E44" s="348">
        <v>10</v>
      </c>
    </row>
    <row r="45" spans="1:10" x14ac:dyDescent="0.2">
      <c r="E45" s="348">
        <v>11</v>
      </c>
    </row>
    <row r="46" spans="1:10" x14ac:dyDescent="0.2">
      <c r="E46" s="348">
        <v>12</v>
      </c>
    </row>
    <row r="47" spans="1:10" x14ac:dyDescent="0.2">
      <c r="E47" s="348">
        <v>13</v>
      </c>
    </row>
    <row r="48" spans="1:10" x14ac:dyDescent="0.2">
      <c r="E48" s="348">
        <v>14</v>
      </c>
    </row>
    <row r="49" spans="5:5" x14ac:dyDescent="0.2">
      <c r="E49" s="348">
        <v>15</v>
      </c>
    </row>
    <row r="50" spans="5:5" x14ac:dyDescent="0.2">
      <c r="E50" s="348">
        <v>16</v>
      </c>
    </row>
    <row r="51" spans="5:5" x14ac:dyDescent="0.2">
      <c r="E51" s="348">
        <v>17</v>
      </c>
    </row>
    <row r="52" spans="5:5" x14ac:dyDescent="0.2">
      <c r="E52" s="348">
        <v>18</v>
      </c>
    </row>
    <row r="53" spans="5:5" x14ac:dyDescent="0.2">
      <c r="E53" s="348">
        <v>19</v>
      </c>
    </row>
    <row r="54" spans="5:5" x14ac:dyDescent="0.2">
      <c r="E54" s="348">
        <v>20</v>
      </c>
    </row>
    <row r="55" spans="5:5" x14ac:dyDescent="0.2">
      <c r="E55" s="348">
        <v>21</v>
      </c>
    </row>
    <row r="56" spans="5:5" x14ac:dyDescent="0.2">
      <c r="E56" s="348">
        <v>22</v>
      </c>
    </row>
    <row r="57" spans="5:5" x14ac:dyDescent="0.2">
      <c r="E57" s="348">
        <v>23</v>
      </c>
    </row>
    <row r="58" spans="5:5" x14ac:dyDescent="0.2">
      <c r="E58" s="348">
        <v>24</v>
      </c>
    </row>
    <row r="59" spans="5:5" x14ac:dyDescent="0.2">
      <c r="E59" s="348">
        <v>25</v>
      </c>
    </row>
    <row r="60" spans="5:5" x14ac:dyDescent="0.2">
      <c r="E60" s="348">
        <v>26</v>
      </c>
    </row>
    <row r="61" spans="5:5" x14ac:dyDescent="0.2">
      <c r="E61" s="348">
        <v>27</v>
      </c>
    </row>
    <row r="62" spans="5:5" x14ac:dyDescent="0.2">
      <c r="E62" s="348">
        <v>28</v>
      </c>
    </row>
    <row r="63" spans="5:5" x14ac:dyDescent="0.2">
      <c r="E63" s="348">
        <v>29</v>
      </c>
    </row>
    <row r="64" spans="5:5" x14ac:dyDescent="0.2">
      <c r="E64" s="348">
        <v>30</v>
      </c>
    </row>
    <row r="65" spans="5:8" x14ac:dyDescent="0.2">
      <c r="E65" s="348">
        <v>31</v>
      </c>
    </row>
    <row r="66" spans="5:8" x14ac:dyDescent="0.2">
      <c r="E66" s="348">
        <v>32</v>
      </c>
    </row>
    <row r="67" spans="5:8" x14ac:dyDescent="0.2">
      <c r="E67" s="348">
        <v>33</v>
      </c>
    </row>
    <row r="68" spans="5:8" x14ac:dyDescent="0.2">
      <c r="E68" s="348">
        <v>34</v>
      </c>
    </row>
    <row r="69" spans="5:8" x14ac:dyDescent="0.2">
      <c r="E69" s="348">
        <v>35</v>
      </c>
    </row>
    <row r="70" spans="5:8" x14ac:dyDescent="0.2">
      <c r="E70" s="348">
        <v>36</v>
      </c>
    </row>
    <row r="71" spans="5:8" x14ac:dyDescent="0.2">
      <c r="E71" s="348">
        <v>37</v>
      </c>
    </row>
    <row r="72" spans="5:8" x14ac:dyDescent="0.2">
      <c r="E72" s="348">
        <v>38</v>
      </c>
    </row>
    <row r="73" spans="5:8" x14ac:dyDescent="0.2">
      <c r="E73" s="348">
        <v>39</v>
      </c>
    </row>
    <row r="74" spans="5:8" x14ac:dyDescent="0.2">
      <c r="E74" s="348">
        <v>40</v>
      </c>
    </row>
    <row r="75" spans="5:8" x14ac:dyDescent="0.2">
      <c r="E75" s="348">
        <v>41</v>
      </c>
    </row>
    <row r="76" spans="5:8" x14ac:dyDescent="0.2">
      <c r="E76" s="348">
        <v>42</v>
      </c>
    </row>
    <row r="77" spans="5:8" x14ac:dyDescent="0.2">
      <c r="E77" s="348">
        <v>43</v>
      </c>
    </row>
    <row r="78" spans="5:8" x14ac:dyDescent="0.2">
      <c r="E78" s="348">
        <v>44</v>
      </c>
      <c r="H78" s="49">
        <v>1.28</v>
      </c>
    </row>
    <row r="79" spans="5:8" x14ac:dyDescent="0.2">
      <c r="E79" s="348">
        <v>45</v>
      </c>
      <c r="H79" s="49">
        <v>2.2599999999999998</v>
      </c>
    </row>
    <row r="80" spans="5:8" x14ac:dyDescent="0.2">
      <c r="E80" s="348">
        <v>46</v>
      </c>
    </row>
    <row r="81" spans="5:7" x14ac:dyDescent="0.2">
      <c r="E81" s="348">
        <v>47</v>
      </c>
    </row>
    <row r="82" spans="5:7" x14ac:dyDescent="0.2">
      <c r="E82" s="348">
        <v>48</v>
      </c>
    </row>
    <row r="83" spans="5:7" x14ac:dyDescent="0.2">
      <c r="E83" s="348">
        <v>49</v>
      </c>
      <c r="G83" s="349">
        <v>443.53</v>
      </c>
    </row>
    <row r="84" spans="5:7" x14ac:dyDescent="0.2">
      <c r="E84" s="348">
        <v>50</v>
      </c>
      <c r="G84" s="349">
        <v>68.37</v>
      </c>
    </row>
    <row r="85" spans="5:7" x14ac:dyDescent="0.2">
      <c r="E85" s="348">
        <v>51</v>
      </c>
      <c r="G85" s="349">
        <v>35.090000000000003</v>
      </c>
    </row>
    <row r="86" spans="5:7" x14ac:dyDescent="0.2">
      <c r="E86" s="348">
        <v>52</v>
      </c>
      <c r="G86" s="349">
        <v>22.76</v>
      </c>
    </row>
    <row r="87" spans="5:7" x14ac:dyDescent="0.2">
      <c r="G87" s="349">
        <v>18.7</v>
      </c>
    </row>
    <row r="88" spans="5:7" x14ac:dyDescent="0.2">
      <c r="G88" s="349">
        <v>27.5</v>
      </c>
    </row>
    <row r="89" spans="5:7" x14ac:dyDescent="0.2">
      <c r="G89" s="349">
        <v>26.1</v>
      </c>
    </row>
    <row r="90" spans="5:7" x14ac:dyDescent="0.2">
      <c r="G90" s="349">
        <v>33.9</v>
      </c>
    </row>
    <row r="91" spans="5:7" x14ac:dyDescent="0.2">
      <c r="G91" s="349">
        <v>1.89</v>
      </c>
    </row>
    <row r="92" spans="5:7" x14ac:dyDescent="0.2">
      <c r="G92" s="349">
        <v>0.2</v>
      </c>
    </row>
    <row r="93" spans="5:7" x14ac:dyDescent="0.2">
      <c r="G93" s="349">
        <v>8.1</v>
      </c>
    </row>
    <row r="94" spans="5:7" x14ac:dyDescent="0.2">
      <c r="G94" s="349">
        <v>16.23</v>
      </c>
    </row>
    <row r="95" spans="5:7" x14ac:dyDescent="0.2">
      <c r="G95" s="349">
        <v>45</v>
      </c>
    </row>
    <row r="96" spans="5:7" x14ac:dyDescent="0.2">
      <c r="G96" s="349">
        <v>31.6</v>
      </c>
    </row>
    <row r="97" spans="7:7" x14ac:dyDescent="0.2">
      <c r="G97" s="349">
        <v>7.53</v>
      </c>
    </row>
    <row r="98" spans="7:7" x14ac:dyDescent="0.2">
      <c r="G98" s="349">
        <v>1.02</v>
      </c>
    </row>
    <row r="99" spans="7:7" x14ac:dyDescent="0.2">
      <c r="G99" s="349">
        <v>49</v>
      </c>
    </row>
    <row r="100" spans="7:7" x14ac:dyDescent="0.2">
      <c r="G100" s="349">
        <v>7.69</v>
      </c>
    </row>
    <row r="101" spans="7:7" x14ac:dyDescent="0.2">
      <c r="G101" s="349">
        <v>0.19</v>
      </c>
    </row>
    <row r="102" spans="7:7" x14ac:dyDescent="0.2">
      <c r="G102" s="349">
        <v>42.66</v>
      </c>
    </row>
    <row r="103" spans="7:7" x14ac:dyDescent="0.2">
      <c r="G103" s="349">
        <v>3.54</v>
      </c>
    </row>
    <row r="104" spans="7:7" x14ac:dyDescent="0.2">
      <c r="G104" s="349">
        <v>1.28</v>
      </c>
    </row>
    <row r="105" spans="7:7" x14ac:dyDescent="0.2">
      <c r="G105" s="349">
        <v>2.2599999999999998</v>
      </c>
    </row>
    <row r="106" spans="7:7" x14ac:dyDescent="0.2">
      <c r="G106" s="349"/>
    </row>
    <row r="107" spans="7:7" x14ac:dyDescent="0.2">
      <c r="G107" s="349"/>
    </row>
  </sheetData>
  <autoFilter ref="A4:I32"/>
  <phoneticPr fontId="19" type="noConversion"/>
  <pageMargins left="0.43263888888888902" right="0.23611111111111099" top="0.65" bottom="0.3" header="0.37" footer="0.156944444444444"/>
  <pageSetup paperSize="9" scale="99" firstPageNumber="4294963191" fitToHeight="0" orientation="landscape" horizontalDpi="1200" verticalDpi="1200" r:id="rId1"/>
  <headerFooter alignWithMargins="0">
    <oddFooter>&amp;CB10-5</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5"/>
  <sheetViews>
    <sheetView zoomScaleNormal="100" zoomScaleSheetLayoutView="100" workbookViewId="0">
      <pane ySplit="3" topLeftCell="A46" activePane="bottomLeft" state="frozen"/>
      <selection activeCell="C105" sqref="C1:C105"/>
      <selection pane="bottomLeft" activeCell="C105" sqref="C1:C105"/>
    </sheetView>
  </sheetViews>
  <sheetFormatPr defaultColWidth="26.5" defaultRowHeight="12.75" x14ac:dyDescent="0.2"/>
  <cols>
    <col min="1" max="1" width="4.25" style="3" customWidth="1"/>
    <col min="2" max="2" width="26.25" style="301" customWidth="1"/>
    <col min="3" max="3" width="7.75" style="302" customWidth="1"/>
    <col min="4" max="4" width="7.75" style="303" customWidth="1"/>
    <col min="5" max="5" width="6" style="304" customWidth="1"/>
    <col min="6" max="6" width="10.75" style="304" customWidth="1"/>
    <col min="7" max="7" width="15.5" style="309" customWidth="1"/>
    <col min="8" max="8" width="25.875" style="49" customWidth="1"/>
    <col min="9" max="9" width="12.125" style="308" customWidth="1"/>
    <col min="10" max="10" width="27.125" style="49" customWidth="1"/>
    <col min="11" max="11" width="18.5" style="3" customWidth="1"/>
    <col min="12" max="12" width="18.5" style="3" hidden="1" customWidth="1"/>
    <col min="13" max="13" width="9.875" style="3" hidden="1" customWidth="1"/>
    <col min="14" max="15" width="8.875" style="4" hidden="1" customWidth="1"/>
    <col min="16" max="16" width="11.5" style="3" hidden="1" customWidth="1"/>
    <col min="17" max="16384" width="26.5" style="3"/>
  </cols>
  <sheetData>
    <row r="1" spans="1:18" x14ac:dyDescent="0.2">
      <c r="A1" s="1" t="s">
        <v>0</v>
      </c>
      <c r="B1" s="1"/>
      <c r="C1" s="1"/>
      <c r="D1" s="1"/>
      <c r="E1" s="1"/>
      <c r="F1" s="1"/>
      <c r="G1" s="1"/>
      <c r="H1" s="1"/>
      <c r="I1" s="2"/>
      <c r="J1" s="1"/>
    </row>
    <row r="2" spans="1:18" x14ac:dyDescent="0.2">
      <c r="A2" s="1" t="s">
        <v>1</v>
      </c>
      <c r="B2" s="1"/>
      <c r="C2" s="1"/>
      <c r="D2" s="1"/>
      <c r="E2" s="1"/>
      <c r="F2" s="1"/>
      <c r="G2" s="1"/>
      <c r="H2" s="1"/>
      <c r="I2" s="2"/>
      <c r="J2" s="1"/>
    </row>
    <row r="3" spans="1:18" ht="76.5" x14ac:dyDescent="0.2">
      <c r="A3" s="5" t="s">
        <v>2</v>
      </c>
      <c r="B3" s="5" t="s">
        <v>3</v>
      </c>
      <c r="C3" s="6" t="s">
        <v>4</v>
      </c>
      <c r="D3" s="5" t="s">
        <v>5</v>
      </c>
      <c r="E3" s="5" t="s">
        <v>6</v>
      </c>
      <c r="F3" s="5" t="s">
        <v>7</v>
      </c>
      <c r="G3" s="5" t="s">
        <v>8</v>
      </c>
      <c r="H3" s="5" t="s">
        <v>9</v>
      </c>
      <c r="I3" s="7" t="s">
        <v>10</v>
      </c>
      <c r="J3" s="5" t="s">
        <v>11</v>
      </c>
      <c r="K3" s="5" t="s">
        <v>12</v>
      </c>
      <c r="L3" s="1412" t="s">
        <v>13</v>
      </c>
      <c r="M3" s="3" t="s">
        <v>14</v>
      </c>
      <c r="N3" s="4" t="s">
        <v>15</v>
      </c>
      <c r="O3" s="4" t="s">
        <v>15</v>
      </c>
      <c r="P3" s="3" t="s">
        <v>16</v>
      </c>
    </row>
    <row r="4" spans="1:18" x14ac:dyDescent="0.2">
      <c r="A4" s="9" t="s">
        <v>17</v>
      </c>
      <c r="B4" s="9" t="s">
        <v>18</v>
      </c>
      <c r="C4" s="10" t="s">
        <v>19</v>
      </c>
      <c r="D4" s="11" t="s">
        <v>20</v>
      </c>
      <c r="E4" s="9" t="s">
        <v>21</v>
      </c>
      <c r="F4" s="9" t="s">
        <v>22</v>
      </c>
      <c r="G4" s="9" t="s">
        <v>23</v>
      </c>
      <c r="H4" s="9" t="s">
        <v>24</v>
      </c>
      <c r="I4" s="12"/>
      <c r="J4" s="9" t="s">
        <v>25</v>
      </c>
      <c r="K4" s="9"/>
      <c r="L4" s="1412"/>
      <c r="N4" s="4" t="s">
        <v>26</v>
      </c>
      <c r="O4" s="4" t="s">
        <v>27</v>
      </c>
    </row>
    <row r="5" spans="1:18" ht="25.5" customHeight="1" x14ac:dyDescent="0.2">
      <c r="A5" s="13">
        <v>1</v>
      </c>
      <c r="B5" s="14" t="s">
        <v>28</v>
      </c>
      <c r="C5" s="15">
        <v>0</v>
      </c>
      <c r="D5" s="16"/>
      <c r="E5" s="17"/>
      <c r="F5" s="18"/>
      <c r="G5" s="19"/>
      <c r="H5" s="19"/>
      <c r="I5" s="20"/>
      <c r="J5" s="18"/>
      <c r="K5" s="18"/>
      <c r="L5" s="9" t="s">
        <v>29</v>
      </c>
      <c r="M5" s="21"/>
      <c r="N5" s="3"/>
      <c r="O5" s="3"/>
    </row>
    <row r="6" spans="1:18" ht="27" customHeight="1" x14ac:dyDescent="0.2">
      <c r="A6" s="13" t="s">
        <v>30</v>
      </c>
      <c r="B6" s="22" t="s">
        <v>31</v>
      </c>
      <c r="C6" s="23"/>
      <c r="D6" s="24"/>
      <c r="E6" s="25"/>
      <c r="F6" s="26"/>
      <c r="G6" s="27"/>
      <c r="H6" s="27"/>
      <c r="I6" s="28"/>
      <c r="J6" s="26"/>
      <c r="K6" s="26"/>
      <c r="L6" s="29"/>
      <c r="M6" s="4"/>
    </row>
    <row r="7" spans="1:18" ht="27" customHeight="1" x14ac:dyDescent="0.2">
      <c r="A7" s="13" t="s">
        <v>32</v>
      </c>
      <c r="B7" s="22" t="s">
        <v>33</v>
      </c>
      <c r="C7" s="23">
        <v>0</v>
      </c>
      <c r="D7" s="24"/>
      <c r="E7" s="25"/>
      <c r="F7" s="26"/>
      <c r="G7" s="27"/>
      <c r="H7" s="27"/>
      <c r="I7" s="28"/>
      <c r="J7" s="26"/>
      <c r="K7" s="26"/>
      <c r="L7" s="29"/>
      <c r="M7" s="4"/>
    </row>
    <row r="8" spans="1:18" ht="38.25" customHeight="1" x14ac:dyDescent="0.2">
      <c r="A8" s="5" t="s">
        <v>34</v>
      </c>
      <c r="B8" s="30" t="s">
        <v>35</v>
      </c>
      <c r="C8" s="31">
        <v>0</v>
      </c>
      <c r="D8" s="16"/>
      <c r="E8" s="17"/>
      <c r="F8" s="18"/>
      <c r="G8" s="19"/>
      <c r="H8" s="19"/>
      <c r="I8" s="20"/>
      <c r="J8" s="18"/>
      <c r="K8" s="18"/>
      <c r="L8" s="32"/>
      <c r="M8" s="33"/>
    </row>
    <row r="9" spans="1:18" ht="38.25" customHeight="1" x14ac:dyDescent="0.2">
      <c r="A9" s="5" t="s">
        <v>36</v>
      </c>
      <c r="B9" s="30" t="s">
        <v>37</v>
      </c>
      <c r="C9" s="31">
        <v>0</v>
      </c>
      <c r="D9" s="16"/>
      <c r="E9" s="17"/>
      <c r="F9" s="18"/>
      <c r="G9" s="19"/>
      <c r="H9" s="19"/>
      <c r="I9" s="20"/>
      <c r="J9" s="18"/>
      <c r="K9" s="18"/>
      <c r="L9" s="32"/>
      <c r="M9" s="33"/>
    </row>
    <row r="10" spans="1:18" ht="25.5" customHeight="1" x14ac:dyDescent="0.2">
      <c r="A10" s="5" t="s">
        <v>38</v>
      </c>
      <c r="B10" s="30" t="s">
        <v>39</v>
      </c>
      <c r="C10" s="31">
        <v>0</v>
      </c>
      <c r="D10" s="16"/>
      <c r="E10" s="17"/>
      <c r="F10" s="18"/>
      <c r="G10" s="34"/>
      <c r="H10" s="19"/>
      <c r="I10" s="20"/>
      <c r="J10" s="18"/>
      <c r="K10" s="18"/>
      <c r="L10" s="32"/>
      <c r="M10" s="33"/>
    </row>
    <row r="11" spans="1:18" ht="12.75" customHeight="1" x14ac:dyDescent="0.2">
      <c r="A11" s="13">
        <v>2</v>
      </c>
      <c r="B11" s="14" t="s">
        <v>40</v>
      </c>
      <c r="C11" s="15">
        <f>SUM(C12,C86,C155)</f>
        <v>6354.4510999999993</v>
      </c>
      <c r="D11" s="16"/>
      <c r="E11" s="17"/>
      <c r="F11" s="35"/>
      <c r="G11" s="36"/>
      <c r="H11" s="19"/>
      <c r="I11" s="20"/>
      <c r="J11" s="18"/>
      <c r="K11" s="18"/>
      <c r="L11" s="32"/>
      <c r="M11" s="33"/>
    </row>
    <row r="12" spans="1:18" ht="40.5" customHeight="1" x14ac:dyDescent="0.2">
      <c r="A12" s="5" t="s">
        <v>41</v>
      </c>
      <c r="B12" s="22" t="s">
        <v>39</v>
      </c>
      <c r="C12" s="23">
        <f>SUM(C13,C67,C71)</f>
        <v>1894.4999999999998</v>
      </c>
      <c r="D12" s="37"/>
      <c r="E12" s="38"/>
      <c r="F12" s="36"/>
      <c r="G12" s="39"/>
      <c r="H12" s="19"/>
      <c r="I12" s="40"/>
      <c r="J12" s="19"/>
      <c r="K12" s="19"/>
      <c r="L12" s="32"/>
      <c r="M12" s="33"/>
    </row>
    <row r="13" spans="1:18" ht="67.5" x14ac:dyDescent="0.2">
      <c r="A13" s="5" t="s">
        <v>42</v>
      </c>
      <c r="B13" s="22" t="s">
        <v>43</v>
      </c>
      <c r="C13" s="23">
        <f>SUM(C14:C66)</f>
        <v>1578.0499999999997</v>
      </c>
      <c r="D13" s="37"/>
      <c r="E13" s="38"/>
      <c r="F13" s="36"/>
      <c r="G13" s="39"/>
      <c r="H13" s="19"/>
      <c r="I13" s="40"/>
      <c r="J13" s="19"/>
      <c r="K13" s="19"/>
      <c r="L13" s="32"/>
      <c r="M13" s="33"/>
    </row>
    <row r="14" spans="1:18" ht="51" x14ac:dyDescent="0.2">
      <c r="A14" s="41" t="s">
        <v>44</v>
      </c>
      <c r="B14" s="30" t="s">
        <v>45</v>
      </c>
      <c r="C14" s="31">
        <v>19.77</v>
      </c>
      <c r="D14" s="38" t="s">
        <v>46</v>
      </c>
      <c r="E14" s="38" t="s">
        <v>47</v>
      </c>
      <c r="F14" s="19" t="s">
        <v>48</v>
      </c>
      <c r="G14" s="42" t="s">
        <v>49</v>
      </c>
      <c r="H14" s="43" t="s">
        <v>50</v>
      </c>
      <c r="I14" s="44" t="s">
        <v>51</v>
      </c>
      <c r="J14" s="42" t="s">
        <v>52</v>
      </c>
      <c r="K14" s="42" t="s">
        <v>53</v>
      </c>
      <c r="L14" s="45"/>
      <c r="M14" s="33" t="s">
        <v>54</v>
      </c>
      <c r="Q14" s="3">
        <v>19.77</v>
      </c>
    </row>
    <row r="15" spans="1:18" s="49" customFormat="1" ht="76.5" x14ac:dyDescent="0.2">
      <c r="A15" s="41" t="s">
        <v>55</v>
      </c>
      <c r="B15" s="30" t="s">
        <v>56</v>
      </c>
      <c r="C15" s="31">
        <v>24.63</v>
      </c>
      <c r="D15" s="38" t="s">
        <v>46</v>
      </c>
      <c r="E15" s="38" t="s">
        <v>57</v>
      </c>
      <c r="F15" s="19" t="s">
        <v>58</v>
      </c>
      <c r="G15" s="19" t="s">
        <v>59</v>
      </c>
      <c r="H15" s="43" t="s">
        <v>50</v>
      </c>
      <c r="I15" s="44" t="s">
        <v>51</v>
      </c>
      <c r="J15" s="46" t="s">
        <v>60</v>
      </c>
      <c r="K15" s="47" t="s">
        <v>61</v>
      </c>
      <c r="L15" s="48"/>
      <c r="M15" s="33" t="s">
        <v>54</v>
      </c>
      <c r="N15" s="4" t="s">
        <v>54</v>
      </c>
      <c r="O15" s="4" t="s">
        <v>54</v>
      </c>
      <c r="Q15" s="3">
        <v>24.63</v>
      </c>
    </row>
    <row r="16" spans="1:18" s="49" customFormat="1" ht="76.5" x14ac:dyDescent="0.2">
      <c r="A16" s="41" t="s">
        <v>62</v>
      </c>
      <c r="B16" s="50" t="s">
        <v>63</v>
      </c>
      <c r="C16" s="51">
        <v>158</v>
      </c>
      <c r="D16" s="38" t="s">
        <v>64</v>
      </c>
      <c r="E16" s="38" t="s">
        <v>57</v>
      </c>
      <c r="F16" s="19" t="s">
        <v>65</v>
      </c>
      <c r="G16" s="19" t="s">
        <v>66</v>
      </c>
      <c r="H16" s="43" t="s">
        <v>50</v>
      </c>
      <c r="I16" s="44" t="s">
        <v>67</v>
      </c>
      <c r="J16" s="52" t="s">
        <v>68</v>
      </c>
      <c r="K16" s="52" t="s">
        <v>69</v>
      </c>
      <c r="L16" s="48"/>
      <c r="M16" s="33" t="s">
        <v>54</v>
      </c>
      <c r="N16" s="4" t="s">
        <v>54</v>
      </c>
      <c r="O16" s="4" t="s">
        <v>54</v>
      </c>
      <c r="Q16" s="3">
        <v>68.37</v>
      </c>
      <c r="R16" s="53">
        <f t="shared" ref="R16:R63" si="0">Q16-C16</f>
        <v>-89.63</v>
      </c>
    </row>
    <row r="17" spans="1:19" s="49" customFormat="1" ht="165.75" x14ac:dyDescent="0.2">
      <c r="A17" s="41" t="s">
        <v>70</v>
      </c>
      <c r="B17" s="30" t="s">
        <v>71</v>
      </c>
      <c r="C17" s="51">
        <v>11.3</v>
      </c>
      <c r="D17" s="38" t="s">
        <v>72</v>
      </c>
      <c r="E17" s="38" t="s">
        <v>57</v>
      </c>
      <c r="F17" s="54" t="s">
        <v>73</v>
      </c>
      <c r="G17" s="54" t="s">
        <v>74</v>
      </c>
      <c r="H17" s="43" t="s">
        <v>50</v>
      </c>
      <c r="I17" s="44" t="s">
        <v>75</v>
      </c>
      <c r="J17" s="55" t="s">
        <v>76</v>
      </c>
      <c r="K17" s="42" t="s">
        <v>77</v>
      </c>
      <c r="L17" s="48"/>
      <c r="M17" s="33" t="s">
        <v>54</v>
      </c>
      <c r="N17" s="4" t="s">
        <v>54</v>
      </c>
      <c r="O17" s="4" t="s">
        <v>54</v>
      </c>
      <c r="P17" s="56" t="s">
        <v>78</v>
      </c>
      <c r="Q17" s="3">
        <v>35.090000000000003</v>
      </c>
      <c r="R17" s="53">
        <f t="shared" si="0"/>
        <v>23.790000000000003</v>
      </c>
      <c r="S17" s="49">
        <f>R17/4</f>
        <v>5.9475000000000007</v>
      </c>
    </row>
    <row r="18" spans="1:19" s="49" customFormat="1" ht="114.75" x14ac:dyDescent="0.2">
      <c r="A18" s="41" t="s">
        <v>79</v>
      </c>
      <c r="B18" s="57" t="s">
        <v>80</v>
      </c>
      <c r="C18" s="58">
        <v>10</v>
      </c>
      <c r="D18" s="38" t="s">
        <v>81</v>
      </c>
      <c r="E18" s="38" t="s">
        <v>57</v>
      </c>
      <c r="F18" s="54" t="s">
        <v>82</v>
      </c>
      <c r="G18" s="19" t="s">
        <v>83</v>
      </c>
      <c r="H18" s="43" t="s">
        <v>50</v>
      </c>
      <c r="I18" s="44" t="s">
        <v>75</v>
      </c>
      <c r="J18" s="55" t="s">
        <v>84</v>
      </c>
      <c r="K18" s="42" t="s">
        <v>85</v>
      </c>
      <c r="L18" s="48"/>
      <c r="M18" s="33" t="s">
        <v>54</v>
      </c>
      <c r="N18" s="4" t="s">
        <v>54</v>
      </c>
      <c r="O18" s="4" t="s">
        <v>54</v>
      </c>
      <c r="Q18" s="3">
        <v>22.76</v>
      </c>
      <c r="R18" s="53">
        <f t="shared" si="0"/>
        <v>12.760000000000002</v>
      </c>
    </row>
    <row r="19" spans="1:19" s="49" customFormat="1" ht="38.25" customHeight="1" x14ac:dyDescent="0.2">
      <c r="A19" s="41" t="s">
        <v>86</v>
      </c>
      <c r="B19" s="30" t="s">
        <v>87</v>
      </c>
      <c r="C19" s="31">
        <v>0.1</v>
      </c>
      <c r="D19" s="38" t="s">
        <v>46</v>
      </c>
      <c r="E19" s="38" t="s">
        <v>88</v>
      </c>
      <c r="F19" s="19" t="s">
        <v>48</v>
      </c>
      <c r="G19" s="59" t="s">
        <v>89</v>
      </c>
      <c r="H19" s="43" t="s">
        <v>50</v>
      </c>
      <c r="I19" s="44" t="s">
        <v>51</v>
      </c>
      <c r="J19" s="42" t="s">
        <v>90</v>
      </c>
      <c r="K19" s="47" t="s">
        <v>61</v>
      </c>
      <c r="L19" s="48"/>
      <c r="M19" s="33" t="s">
        <v>54</v>
      </c>
      <c r="N19" s="4" t="s">
        <v>54</v>
      </c>
      <c r="O19" s="4" t="s">
        <v>54</v>
      </c>
      <c r="Q19" s="3">
        <v>0.1</v>
      </c>
      <c r="R19" s="53">
        <f t="shared" si="0"/>
        <v>0</v>
      </c>
    </row>
    <row r="20" spans="1:19" s="49" customFormat="1" ht="38.25" x14ac:dyDescent="0.2">
      <c r="A20" s="41" t="s">
        <v>91</v>
      </c>
      <c r="B20" s="30" t="s">
        <v>87</v>
      </c>
      <c r="C20" s="60">
        <v>0.09</v>
      </c>
      <c r="D20" s="38" t="s">
        <v>46</v>
      </c>
      <c r="E20" s="38" t="s">
        <v>88</v>
      </c>
      <c r="F20" s="19" t="s">
        <v>92</v>
      </c>
      <c r="G20" s="19"/>
      <c r="H20" s="43" t="s">
        <v>50</v>
      </c>
      <c r="I20" s="44" t="s">
        <v>51</v>
      </c>
      <c r="J20" s="42" t="s">
        <v>93</v>
      </c>
      <c r="K20" s="47" t="s">
        <v>61</v>
      </c>
      <c r="L20" s="48"/>
      <c r="M20" s="33" t="s">
        <v>54</v>
      </c>
      <c r="N20" s="4" t="s">
        <v>54</v>
      </c>
      <c r="O20" s="4" t="s">
        <v>54</v>
      </c>
      <c r="Q20" s="3">
        <v>0.09</v>
      </c>
      <c r="R20" s="53">
        <f t="shared" si="0"/>
        <v>0</v>
      </c>
    </row>
    <row r="21" spans="1:19" s="49" customFormat="1" ht="63.75" x14ac:dyDescent="0.2">
      <c r="A21" s="41" t="s">
        <v>94</v>
      </c>
      <c r="B21" s="30" t="s">
        <v>95</v>
      </c>
      <c r="C21" s="61">
        <v>0.27</v>
      </c>
      <c r="D21" s="38" t="s">
        <v>96</v>
      </c>
      <c r="E21" s="38" t="s">
        <v>97</v>
      </c>
      <c r="F21" s="19" t="s">
        <v>98</v>
      </c>
      <c r="G21" s="19" t="s">
        <v>99</v>
      </c>
      <c r="H21" s="43" t="s">
        <v>50</v>
      </c>
      <c r="I21" s="44" t="s">
        <v>51</v>
      </c>
      <c r="J21" s="42" t="s">
        <v>100</v>
      </c>
      <c r="K21" s="42" t="s">
        <v>101</v>
      </c>
      <c r="L21" s="48"/>
      <c r="M21" s="33" t="s">
        <v>54</v>
      </c>
      <c r="N21" s="4" t="s">
        <v>54</v>
      </c>
      <c r="O21" s="4" t="s">
        <v>54</v>
      </c>
      <c r="Q21" s="3">
        <v>0.13</v>
      </c>
      <c r="R21" s="53">
        <f t="shared" si="0"/>
        <v>-0.14000000000000001</v>
      </c>
    </row>
    <row r="22" spans="1:19" s="49" customFormat="1" ht="38.25" x14ac:dyDescent="0.2">
      <c r="A22" s="41" t="s">
        <v>102</v>
      </c>
      <c r="B22" s="62" t="s">
        <v>103</v>
      </c>
      <c r="C22" s="63">
        <v>0.35</v>
      </c>
      <c r="D22" s="64" t="s">
        <v>104</v>
      </c>
      <c r="E22" s="65" t="s">
        <v>97</v>
      </c>
      <c r="F22" s="19" t="s">
        <v>105</v>
      </c>
      <c r="G22" s="19"/>
      <c r="H22" s="43" t="s">
        <v>50</v>
      </c>
      <c r="I22" s="44" t="s">
        <v>51</v>
      </c>
      <c r="J22" s="42" t="s">
        <v>106</v>
      </c>
      <c r="K22" s="42" t="s">
        <v>101</v>
      </c>
      <c r="L22" s="48"/>
      <c r="M22" s="33" t="s">
        <v>54</v>
      </c>
      <c r="N22" s="4" t="s">
        <v>54</v>
      </c>
      <c r="O22" s="4" t="s">
        <v>54</v>
      </c>
      <c r="Q22" s="3">
        <v>0.35</v>
      </c>
      <c r="R22" s="53">
        <f t="shared" si="0"/>
        <v>0</v>
      </c>
    </row>
    <row r="23" spans="1:19" s="49" customFormat="1" ht="38.25" x14ac:dyDescent="0.2">
      <c r="A23" s="41" t="s">
        <v>107</v>
      </c>
      <c r="B23" s="66" t="s">
        <v>108</v>
      </c>
      <c r="C23" s="67">
        <v>18.7</v>
      </c>
      <c r="D23" s="64" t="s">
        <v>104</v>
      </c>
      <c r="E23" s="65" t="s">
        <v>57</v>
      </c>
      <c r="F23" s="68" t="s">
        <v>109</v>
      </c>
      <c r="G23" s="19"/>
      <c r="H23" s="43" t="s">
        <v>50</v>
      </c>
      <c r="I23" s="44" t="s">
        <v>51</v>
      </c>
      <c r="J23" s="42" t="s">
        <v>110</v>
      </c>
      <c r="K23" s="42" t="s">
        <v>111</v>
      </c>
      <c r="L23" s="48"/>
      <c r="M23" s="33" t="s">
        <v>54</v>
      </c>
      <c r="N23" s="4" t="s">
        <v>54</v>
      </c>
      <c r="O23" s="4" t="s">
        <v>54</v>
      </c>
      <c r="Q23" s="3">
        <v>18.7</v>
      </c>
      <c r="R23" s="53">
        <f t="shared" si="0"/>
        <v>0</v>
      </c>
    </row>
    <row r="24" spans="1:19" s="49" customFormat="1" ht="51" x14ac:dyDescent="0.2">
      <c r="A24" s="41" t="s">
        <v>112</v>
      </c>
      <c r="B24" s="69" t="s">
        <v>113</v>
      </c>
      <c r="C24" s="67">
        <v>27.5</v>
      </c>
      <c r="D24" s="70" t="s">
        <v>104</v>
      </c>
      <c r="E24" s="65" t="s">
        <v>57</v>
      </c>
      <c r="F24" s="71" t="s">
        <v>114</v>
      </c>
      <c r="G24" s="54"/>
      <c r="H24" s="43" t="s">
        <v>50</v>
      </c>
      <c r="I24" s="44" t="s">
        <v>51</v>
      </c>
      <c r="J24" s="42" t="s">
        <v>115</v>
      </c>
      <c r="K24" s="42" t="s">
        <v>116</v>
      </c>
      <c r="L24" s="48"/>
      <c r="M24" s="33" t="s">
        <v>54</v>
      </c>
      <c r="N24" s="4" t="s">
        <v>54</v>
      </c>
      <c r="O24" s="4" t="s">
        <v>54</v>
      </c>
      <c r="Q24" s="3">
        <v>27.5</v>
      </c>
      <c r="R24" s="53">
        <f t="shared" si="0"/>
        <v>0</v>
      </c>
    </row>
    <row r="25" spans="1:19" s="49" customFormat="1" ht="38.25" x14ac:dyDescent="0.2">
      <c r="A25" s="41" t="s">
        <v>117</v>
      </c>
      <c r="B25" s="30" t="s">
        <v>118</v>
      </c>
      <c r="C25" s="67">
        <v>26.1</v>
      </c>
      <c r="D25" s="38" t="s">
        <v>104</v>
      </c>
      <c r="E25" s="65" t="s">
        <v>57</v>
      </c>
      <c r="F25" s="19" t="s">
        <v>114</v>
      </c>
      <c r="G25" s="19"/>
      <c r="H25" s="43" t="s">
        <v>50</v>
      </c>
      <c r="I25" s="44" t="s">
        <v>51</v>
      </c>
      <c r="J25" s="42" t="s">
        <v>110</v>
      </c>
      <c r="K25" s="42" t="s">
        <v>119</v>
      </c>
      <c r="L25" s="48"/>
      <c r="M25" s="33" t="s">
        <v>54</v>
      </c>
      <c r="N25" s="4" t="s">
        <v>54</v>
      </c>
      <c r="O25" s="4" t="s">
        <v>54</v>
      </c>
      <c r="P25" s="49">
        <f>27.5+0.81</f>
        <v>28.31</v>
      </c>
      <c r="Q25" s="3">
        <v>26.1</v>
      </c>
      <c r="R25" s="53">
        <f t="shared" si="0"/>
        <v>0</v>
      </c>
    </row>
    <row r="26" spans="1:19" s="49" customFormat="1" ht="51" x14ac:dyDescent="0.2">
      <c r="A26" s="41" t="s">
        <v>120</v>
      </c>
      <c r="B26" s="30" t="s">
        <v>121</v>
      </c>
      <c r="C26" s="67">
        <v>33.9</v>
      </c>
      <c r="D26" s="38" t="s">
        <v>104</v>
      </c>
      <c r="E26" s="65" t="s">
        <v>57</v>
      </c>
      <c r="F26" s="19" t="s">
        <v>122</v>
      </c>
      <c r="G26" s="19"/>
      <c r="H26" s="43" t="s">
        <v>50</v>
      </c>
      <c r="I26" s="44" t="s">
        <v>51</v>
      </c>
      <c r="J26" s="42" t="s">
        <v>110</v>
      </c>
      <c r="K26" s="42" t="s">
        <v>123</v>
      </c>
      <c r="L26" s="48"/>
      <c r="M26" s="33" t="s">
        <v>54</v>
      </c>
      <c r="N26" s="4" t="s">
        <v>54</v>
      </c>
      <c r="O26" s="4" t="s">
        <v>54</v>
      </c>
      <c r="Q26" s="3">
        <v>33.9</v>
      </c>
      <c r="R26" s="53">
        <f t="shared" si="0"/>
        <v>0</v>
      </c>
    </row>
    <row r="27" spans="1:19" s="49" customFormat="1" ht="38.25" x14ac:dyDescent="0.2">
      <c r="A27" s="41" t="s">
        <v>124</v>
      </c>
      <c r="B27" s="30" t="s">
        <v>125</v>
      </c>
      <c r="C27" s="72">
        <v>0.35</v>
      </c>
      <c r="D27" s="70" t="s">
        <v>46</v>
      </c>
      <c r="E27" s="65" t="s">
        <v>57</v>
      </c>
      <c r="F27" s="73" t="s">
        <v>109</v>
      </c>
      <c r="G27" s="59" t="s">
        <v>126</v>
      </c>
      <c r="H27" s="43" t="s">
        <v>50</v>
      </c>
      <c r="I27" s="44" t="s">
        <v>51</v>
      </c>
      <c r="J27" s="42" t="s">
        <v>127</v>
      </c>
      <c r="K27" s="42" t="s">
        <v>128</v>
      </c>
      <c r="L27" s="48"/>
      <c r="M27" s="33" t="s">
        <v>54</v>
      </c>
      <c r="N27" s="4" t="s">
        <v>54</v>
      </c>
      <c r="O27" s="4" t="s">
        <v>54</v>
      </c>
      <c r="Q27" s="3">
        <v>0.35</v>
      </c>
      <c r="R27" s="53">
        <f t="shared" si="0"/>
        <v>0</v>
      </c>
    </row>
    <row r="28" spans="1:19" s="49" customFormat="1" ht="51" x14ac:dyDescent="0.2">
      <c r="A28" s="41" t="s">
        <v>129</v>
      </c>
      <c r="B28" s="30" t="s">
        <v>130</v>
      </c>
      <c r="C28" s="31">
        <v>1.4</v>
      </c>
      <c r="D28" s="38" t="s">
        <v>46</v>
      </c>
      <c r="E28" s="65" t="s">
        <v>57</v>
      </c>
      <c r="F28" s="19" t="s">
        <v>98</v>
      </c>
      <c r="G28" s="19"/>
      <c r="H28" s="43" t="s">
        <v>50</v>
      </c>
      <c r="I28" s="44" t="s">
        <v>51</v>
      </c>
      <c r="J28" s="42" t="s">
        <v>131</v>
      </c>
      <c r="K28" s="42" t="s">
        <v>132</v>
      </c>
      <c r="L28" s="48"/>
      <c r="M28" s="33" t="s">
        <v>54</v>
      </c>
      <c r="N28" s="4" t="s">
        <v>54</v>
      </c>
      <c r="O28" s="4" t="s">
        <v>54</v>
      </c>
      <c r="P28" s="49" t="s">
        <v>133</v>
      </c>
      <c r="Q28" s="3">
        <v>1.4</v>
      </c>
      <c r="R28" s="53">
        <f t="shared" si="0"/>
        <v>0</v>
      </c>
    </row>
    <row r="29" spans="1:19" s="49" customFormat="1" ht="63.75" x14ac:dyDescent="0.2">
      <c r="A29" s="41" t="s">
        <v>134</v>
      </c>
      <c r="B29" s="66" t="s">
        <v>135</v>
      </c>
      <c r="C29" s="67">
        <v>0.34</v>
      </c>
      <c r="D29" s="70" t="s">
        <v>46</v>
      </c>
      <c r="E29" s="65" t="s">
        <v>57</v>
      </c>
      <c r="F29" s="73" t="s">
        <v>98</v>
      </c>
      <c r="G29" s="59"/>
      <c r="H29" s="43" t="s">
        <v>50</v>
      </c>
      <c r="I29" s="44" t="s">
        <v>51</v>
      </c>
      <c r="J29" s="42" t="s">
        <v>136</v>
      </c>
      <c r="K29" s="42" t="s">
        <v>137</v>
      </c>
      <c r="L29" s="48"/>
      <c r="M29" s="33" t="s">
        <v>54</v>
      </c>
      <c r="N29" s="4" t="s">
        <v>54</v>
      </c>
      <c r="O29" s="4" t="s">
        <v>138</v>
      </c>
      <c r="P29" s="49" t="s">
        <v>133</v>
      </c>
      <c r="Q29" s="3">
        <v>0.34</v>
      </c>
      <c r="R29" s="53">
        <f t="shared" si="0"/>
        <v>0</v>
      </c>
    </row>
    <row r="30" spans="1:19" s="49" customFormat="1" ht="38.25" x14ac:dyDescent="0.2">
      <c r="A30" s="41" t="s">
        <v>139</v>
      </c>
      <c r="B30" s="66" t="s">
        <v>140</v>
      </c>
      <c r="C30" s="74">
        <v>1.89</v>
      </c>
      <c r="D30" s="70" t="s">
        <v>46</v>
      </c>
      <c r="E30" s="65" t="s">
        <v>57</v>
      </c>
      <c r="F30" s="75" t="s">
        <v>98</v>
      </c>
      <c r="G30" s="76"/>
      <c r="H30" s="43" t="s">
        <v>50</v>
      </c>
      <c r="I30" s="44" t="s">
        <v>51</v>
      </c>
      <c r="J30" s="42" t="s">
        <v>141</v>
      </c>
      <c r="K30" s="42" t="s">
        <v>142</v>
      </c>
      <c r="L30" s="48"/>
      <c r="M30" s="33" t="s">
        <v>54</v>
      </c>
      <c r="N30" s="4" t="s">
        <v>54</v>
      </c>
      <c r="O30" s="4" t="s">
        <v>138</v>
      </c>
      <c r="Q30" s="3">
        <v>1.89</v>
      </c>
      <c r="R30" s="53">
        <f t="shared" si="0"/>
        <v>0</v>
      </c>
    </row>
    <row r="31" spans="1:19" ht="38.25" x14ac:dyDescent="0.2">
      <c r="A31" s="41" t="s">
        <v>143</v>
      </c>
      <c r="B31" s="66" t="s">
        <v>144</v>
      </c>
      <c r="C31" s="74">
        <v>1.5</v>
      </c>
      <c r="D31" s="70" t="s">
        <v>46</v>
      </c>
      <c r="E31" s="65" t="s">
        <v>57</v>
      </c>
      <c r="F31" s="75" t="s">
        <v>98</v>
      </c>
      <c r="G31" s="76"/>
      <c r="H31" s="43" t="s">
        <v>50</v>
      </c>
      <c r="I31" s="44" t="s">
        <v>51</v>
      </c>
      <c r="J31" s="42" t="s">
        <v>141</v>
      </c>
      <c r="K31" s="42" t="s">
        <v>145</v>
      </c>
      <c r="L31" s="48"/>
      <c r="M31" s="33" t="s">
        <v>54</v>
      </c>
      <c r="N31" s="4" t="s">
        <v>54</v>
      </c>
      <c r="O31" s="4" t="s">
        <v>138</v>
      </c>
      <c r="P31" s="56"/>
      <c r="Q31" s="3">
        <v>1.5</v>
      </c>
      <c r="R31" s="53">
        <f t="shared" si="0"/>
        <v>0</v>
      </c>
    </row>
    <row r="32" spans="1:19" ht="76.5" x14ac:dyDescent="0.2">
      <c r="A32" s="41" t="s">
        <v>146</v>
      </c>
      <c r="B32" s="66" t="s">
        <v>147</v>
      </c>
      <c r="C32" s="74">
        <v>0.7</v>
      </c>
      <c r="D32" s="70" t="s">
        <v>46</v>
      </c>
      <c r="E32" s="65" t="s">
        <v>57</v>
      </c>
      <c r="F32" s="77" t="s">
        <v>98</v>
      </c>
      <c r="G32" s="76"/>
      <c r="H32" s="43" t="s">
        <v>50</v>
      </c>
      <c r="I32" s="44" t="s">
        <v>51</v>
      </c>
      <c r="J32" s="337" t="s">
        <v>148</v>
      </c>
      <c r="K32" s="42" t="s">
        <v>149</v>
      </c>
      <c r="L32" s="48"/>
      <c r="M32" s="33" t="s">
        <v>54</v>
      </c>
      <c r="N32" s="4" t="s">
        <v>150</v>
      </c>
      <c r="O32" s="4" t="s">
        <v>138</v>
      </c>
      <c r="P32" s="56" t="s">
        <v>151</v>
      </c>
      <c r="Q32" s="3">
        <v>0.7</v>
      </c>
      <c r="R32" s="53">
        <f t="shared" si="0"/>
        <v>0</v>
      </c>
    </row>
    <row r="33" spans="1:19" ht="38.25" x14ac:dyDescent="0.2">
      <c r="A33" s="41" t="s">
        <v>152</v>
      </c>
      <c r="B33" s="30" t="s">
        <v>153</v>
      </c>
      <c r="C33" s="31">
        <v>0.2</v>
      </c>
      <c r="D33" s="70" t="s">
        <v>154</v>
      </c>
      <c r="E33" s="65" t="s">
        <v>57</v>
      </c>
      <c r="F33" s="77" t="s">
        <v>155</v>
      </c>
      <c r="G33" s="19" t="s">
        <v>156</v>
      </c>
      <c r="H33" s="43" t="s">
        <v>50</v>
      </c>
      <c r="I33" s="44" t="s">
        <v>51</v>
      </c>
      <c r="J33" s="42" t="s">
        <v>157</v>
      </c>
      <c r="K33" s="42" t="s">
        <v>158</v>
      </c>
      <c r="L33" s="48"/>
      <c r="M33" s="33" t="s">
        <v>54</v>
      </c>
      <c r="N33" s="4" t="s">
        <v>54</v>
      </c>
      <c r="O33" s="4" t="s">
        <v>159</v>
      </c>
      <c r="Q33" s="3">
        <v>0.2</v>
      </c>
      <c r="R33" s="53">
        <f t="shared" si="0"/>
        <v>0</v>
      </c>
    </row>
    <row r="34" spans="1:19" s="49" customFormat="1" ht="38.25" x14ac:dyDescent="0.2">
      <c r="A34" s="41" t="s">
        <v>160</v>
      </c>
      <c r="B34" s="30" t="s">
        <v>161</v>
      </c>
      <c r="C34" s="31">
        <v>10.98</v>
      </c>
      <c r="D34" s="70" t="s">
        <v>46</v>
      </c>
      <c r="E34" s="78" t="s">
        <v>46</v>
      </c>
      <c r="F34" s="73" t="s">
        <v>162</v>
      </c>
      <c r="G34" s="19" t="s">
        <v>89</v>
      </c>
      <c r="H34" s="43" t="s">
        <v>50</v>
      </c>
      <c r="I34" s="44" t="s">
        <v>51</v>
      </c>
      <c r="J34" s="19" t="s">
        <v>163</v>
      </c>
      <c r="K34" s="19" t="s">
        <v>164</v>
      </c>
      <c r="L34" s="48"/>
      <c r="M34" s="33" t="s">
        <v>54</v>
      </c>
      <c r="N34" s="4" t="s">
        <v>54</v>
      </c>
      <c r="O34" s="4" t="s">
        <v>54</v>
      </c>
      <c r="P34" s="49" t="s">
        <v>133</v>
      </c>
      <c r="Q34" s="3">
        <v>10.98</v>
      </c>
      <c r="R34" s="53">
        <f t="shared" si="0"/>
        <v>0</v>
      </c>
    </row>
    <row r="35" spans="1:19" s="49" customFormat="1" ht="63.75" x14ac:dyDescent="0.2">
      <c r="A35" s="41" t="s">
        <v>165</v>
      </c>
      <c r="B35" s="30" t="s">
        <v>166</v>
      </c>
      <c r="C35" s="51">
        <v>7.5</v>
      </c>
      <c r="D35" s="38" t="s">
        <v>46</v>
      </c>
      <c r="E35" s="70" t="s">
        <v>167</v>
      </c>
      <c r="F35" s="19" t="s">
        <v>168</v>
      </c>
      <c r="G35" s="19" t="s">
        <v>169</v>
      </c>
      <c r="H35" s="43" t="s">
        <v>50</v>
      </c>
      <c r="I35" s="44" t="s">
        <v>67</v>
      </c>
      <c r="J35" s="42" t="s">
        <v>170</v>
      </c>
      <c r="K35" s="42" t="s">
        <v>171</v>
      </c>
      <c r="L35" s="48"/>
      <c r="M35" s="33" t="s">
        <v>54</v>
      </c>
      <c r="N35" s="4" t="s">
        <v>54</v>
      </c>
      <c r="O35" s="4" t="s">
        <v>54</v>
      </c>
      <c r="Q35" s="3">
        <v>8.1</v>
      </c>
      <c r="R35" s="53">
        <f t="shared" si="0"/>
        <v>0.59999999999999964</v>
      </c>
    </row>
    <row r="36" spans="1:19" s="49" customFormat="1" ht="63.75" x14ac:dyDescent="0.2">
      <c r="A36" s="41" t="s">
        <v>172</v>
      </c>
      <c r="B36" s="30" t="s">
        <v>173</v>
      </c>
      <c r="C36" s="79">
        <v>16.39</v>
      </c>
      <c r="D36" s="70" t="s">
        <v>46</v>
      </c>
      <c r="E36" s="70" t="s">
        <v>167</v>
      </c>
      <c r="F36" s="75" t="s">
        <v>174</v>
      </c>
      <c r="G36" s="80" t="s">
        <v>156</v>
      </c>
      <c r="H36" s="43" t="s">
        <v>50</v>
      </c>
      <c r="I36" s="44" t="s">
        <v>67</v>
      </c>
      <c r="J36" s="42" t="s">
        <v>175</v>
      </c>
      <c r="K36" s="42" t="s">
        <v>171</v>
      </c>
      <c r="L36" s="48"/>
      <c r="M36" s="33" t="s">
        <v>54</v>
      </c>
      <c r="N36" s="4" t="s">
        <v>54</v>
      </c>
      <c r="O36" s="4" t="s">
        <v>54</v>
      </c>
      <c r="Q36" s="3">
        <v>16.23</v>
      </c>
      <c r="R36" s="53">
        <f t="shared" si="0"/>
        <v>-0.16000000000000014</v>
      </c>
    </row>
    <row r="37" spans="1:19" s="49" customFormat="1" ht="51" x14ac:dyDescent="0.2">
      <c r="A37" s="41" t="s">
        <v>176</v>
      </c>
      <c r="B37" s="30" t="s">
        <v>177</v>
      </c>
      <c r="C37" s="31">
        <v>94.24</v>
      </c>
      <c r="D37" s="70" t="s">
        <v>46</v>
      </c>
      <c r="E37" s="70" t="s">
        <v>178</v>
      </c>
      <c r="F37" s="75" t="s">
        <v>179</v>
      </c>
      <c r="G37" s="80" t="s">
        <v>89</v>
      </c>
      <c r="H37" s="43" t="s">
        <v>50</v>
      </c>
      <c r="I37" s="44" t="s">
        <v>51</v>
      </c>
      <c r="J37" s="42" t="s">
        <v>131</v>
      </c>
      <c r="K37" s="42" t="s">
        <v>180</v>
      </c>
      <c r="L37" s="48"/>
      <c r="M37" s="33" t="s">
        <v>54</v>
      </c>
      <c r="N37" s="4" t="s">
        <v>54</v>
      </c>
      <c r="O37" s="4" t="s">
        <v>54</v>
      </c>
      <c r="Q37" s="3">
        <v>94.24</v>
      </c>
      <c r="R37" s="53">
        <f t="shared" si="0"/>
        <v>0</v>
      </c>
    </row>
    <row r="38" spans="1:19" ht="38.25" x14ac:dyDescent="0.2">
      <c r="A38" s="41" t="s">
        <v>181</v>
      </c>
      <c r="B38" s="30" t="s">
        <v>189</v>
      </c>
      <c r="C38" s="31">
        <v>0.57999999999999996</v>
      </c>
      <c r="D38" s="70" t="s">
        <v>104</v>
      </c>
      <c r="E38" s="78" t="s">
        <v>97</v>
      </c>
      <c r="F38" s="19" t="s">
        <v>190</v>
      </c>
      <c r="G38" s="19"/>
      <c r="H38" s="54" t="s">
        <v>50</v>
      </c>
      <c r="I38" s="44" t="s">
        <v>51</v>
      </c>
      <c r="J38" s="19" t="s">
        <v>191</v>
      </c>
      <c r="K38" s="42" t="s">
        <v>101</v>
      </c>
      <c r="L38" s="48"/>
      <c r="M38" s="33" t="s">
        <v>54</v>
      </c>
      <c r="N38" s="4" t="s">
        <v>54</v>
      </c>
      <c r="O38" s="4" t="s">
        <v>138</v>
      </c>
      <c r="Q38" s="3">
        <v>0.57999999999999996</v>
      </c>
      <c r="R38" s="53">
        <f t="shared" si="0"/>
        <v>0</v>
      </c>
    </row>
    <row r="39" spans="1:19" ht="76.5" x14ac:dyDescent="0.2">
      <c r="A39" s="41" t="s">
        <v>186</v>
      </c>
      <c r="B39" s="30" t="s">
        <v>193</v>
      </c>
      <c r="C39" s="31">
        <v>0.92</v>
      </c>
      <c r="D39" s="70" t="s">
        <v>104</v>
      </c>
      <c r="E39" s="78" t="s">
        <v>97</v>
      </c>
      <c r="F39" s="19" t="s">
        <v>194</v>
      </c>
      <c r="G39" s="19"/>
      <c r="H39" s="54" t="s">
        <v>50</v>
      </c>
      <c r="I39" s="44" t="s">
        <v>51</v>
      </c>
      <c r="J39" s="19" t="s">
        <v>195</v>
      </c>
      <c r="K39" s="42" t="s">
        <v>101</v>
      </c>
      <c r="L39" s="48"/>
      <c r="M39" s="33" t="s">
        <v>54</v>
      </c>
      <c r="N39" s="4" t="s">
        <v>54</v>
      </c>
      <c r="O39" s="4" t="s">
        <v>138</v>
      </c>
      <c r="Q39" s="3">
        <v>0.92</v>
      </c>
      <c r="R39" s="53">
        <f t="shared" si="0"/>
        <v>0</v>
      </c>
    </row>
    <row r="40" spans="1:19" ht="76.5" x14ac:dyDescent="0.2">
      <c r="A40" s="41" t="s">
        <v>188</v>
      </c>
      <c r="B40" s="30" t="s">
        <v>197</v>
      </c>
      <c r="C40" s="51">
        <v>28.96</v>
      </c>
      <c r="D40" s="70" t="s">
        <v>198</v>
      </c>
      <c r="E40" s="78" t="s">
        <v>57</v>
      </c>
      <c r="F40" s="19" t="s">
        <v>199</v>
      </c>
      <c r="G40" s="19"/>
      <c r="H40" s="54" t="s">
        <v>50</v>
      </c>
      <c r="I40" s="44" t="s">
        <v>75</v>
      </c>
      <c r="J40" s="19" t="s">
        <v>200</v>
      </c>
      <c r="K40" s="19" t="s">
        <v>201</v>
      </c>
      <c r="L40" s="48"/>
      <c r="M40" s="33" t="s">
        <v>54</v>
      </c>
      <c r="N40" s="4" t="s">
        <v>54</v>
      </c>
      <c r="O40" s="4" t="s">
        <v>54</v>
      </c>
      <c r="Q40" s="3">
        <v>45</v>
      </c>
      <c r="R40" s="53">
        <f t="shared" si="0"/>
        <v>16.04</v>
      </c>
    </row>
    <row r="41" spans="1:19" ht="140.25" x14ac:dyDescent="0.2">
      <c r="A41" s="41" t="s">
        <v>192</v>
      </c>
      <c r="B41" s="30" t="s">
        <v>203</v>
      </c>
      <c r="C41" s="51">
        <v>10</v>
      </c>
      <c r="D41" s="70" t="s">
        <v>204</v>
      </c>
      <c r="E41" s="78" t="s">
        <v>57</v>
      </c>
      <c r="F41" s="19" t="s">
        <v>205</v>
      </c>
      <c r="G41" s="19"/>
      <c r="H41" s="54" t="s">
        <v>50</v>
      </c>
      <c r="I41" s="44" t="s">
        <v>75</v>
      </c>
      <c r="J41" s="19" t="s">
        <v>206</v>
      </c>
      <c r="K41" s="19" t="s">
        <v>207</v>
      </c>
      <c r="L41" s="48" t="str">
        <f t="shared" ref="L41:L52" si="1">ROUND(C40,2)&amp;" ha"</f>
        <v>28,96 ha</v>
      </c>
      <c r="M41" s="33" t="s">
        <v>54</v>
      </c>
      <c r="N41" s="4" t="s">
        <v>54</v>
      </c>
      <c r="O41" s="4" t="s">
        <v>54</v>
      </c>
      <c r="P41" s="3" t="s">
        <v>208</v>
      </c>
      <c r="Q41" s="3">
        <v>31.6</v>
      </c>
      <c r="R41" s="53">
        <f t="shared" si="0"/>
        <v>21.6</v>
      </c>
      <c r="S41" s="3">
        <f>R41/2</f>
        <v>10.8</v>
      </c>
    </row>
    <row r="42" spans="1:19" ht="102" x14ac:dyDescent="0.2">
      <c r="A42" s="41" t="s">
        <v>196</v>
      </c>
      <c r="B42" s="30" t="s">
        <v>210</v>
      </c>
      <c r="C42" s="51">
        <v>60</v>
      </c>
      <c r="D42" s="90" t="s">
        <v>211</v>
      </c>
      <c r="E42" s="78" t="s">
        <v>88</v>
      </c>
      <c r="F42" s="19" t="s">
        <v>212</v>
      </c>
      <c r="G42" s="19"/>
      <c r="H42" s="54" t="s">
        <v>50</v>
      </c>
      <c r="I42" s="44" t="s">
        <v>67</v>
      </c>
      <c r="J42" s="19" t="s">
        <v>213</v>
      </c>
      <c r="K42" s="19" t="s">
        <v>214</v>
      </c>
      <c r="L42" s="48" t="str">
        <f t="shared" si="1"/>
        <v>10 ha</v>
      </c>
      <c r="M42" s="33" t="s">
        <v>54</v>
      </c>
      <c r="N42" s="4" t="s">
        <v>54</v>
      </c>
      <c r="O42" s="4" t="s">
        <v>54</v>
      </c>
      <c r="P42" s="3" t="s">
        <v>215</v>
      </c>
      <c r="Q42" s="3">
        <v>60</v>
      </c>
      <c r="R42" s="53">
        <f t="shared" si="0"/>
        <v>0</v>
      </c>
    </row>
    <row r="43" spans="1:19" ht="76.5" x14ac:dyDescent="0.2">
      <c r="A43" s="41" t="s">
        <v>202</v>
      </c>
      <c r="B43" s="30" t="s">
        <v>217</v>
      </c>
      <c r="C43" s="31">
        <v>6</v>
      </c>
      <c r="D43" s="70" t="s">
        <v>218</v>
      </c>
      <c r="E43" s="78" t="s">
        <v>88</v>
      </c>
      <c r="F43" s="19" t="s">
        <v>219</v>
      </c>
      <c r="G43" s="19"/>
      <c r="H43" s="54" t="s">
        <v>50</v>
      </c>
      <c r="I43" s="44" t="s">
        <v>51</v>
      </c>
      <c r="J43" s="19" t="s">
        <v>220</v>
      </c>
      <c r="K43" s="19" t="s">
        <v>221</v>
      </c>
      <c r="L43" s="48" t="str">
        <f t="shared" si="1"/>
        <v>60 ha</v>
      </c>
      <c r="M43" s="33" t="s">
        <v>54</v>
      </c>
      <c r="N43" s="4" t="s">
        <v>54</v>
      </c>
      <c r="O43" s="4" t="s">
        <v>54</v>
      </c>
      <c r="P43" s="3" t="s">
        <v>215</v>
      </c>
      <c r="Q43" s="3">
        <v>6</v>
      </c>
      <c r="R43" s="53">
        <f t="shared" si="0"/>
        <v>0</v>
      </c>
    </row>
    <row r="44" spans="1:19" ht="102" x14ac:dyDescent="0.2">
      <c r="A44" s="41" t="s">
        <v>209</v>
      </c>
      <c r="B44" s="30" t="s">
        <v>223</v>
      </c>
      <c r="C44" s="31">
        <v>5</v>
      </c>
      <c r="D44" s="70" t="s">
        <v>218</v>
      </c>
      <c r="E44" s="78" t="s">
        <v>88</v>
      </c>
      <c r="F44" s="19" t="s">
        <v>224</v>
      </c>
      <c r="G44" s="19"/>
      <c r="H44" s="54" t="s">
        <v>50</v>
      </c>
      <c r="I44" s="44" t="s">
        <v>51</v>
      </c>
      <c r="J44" s="19" t="s">
        <v>220</v>
      </c>
      <c r="K44" s="19" t="s">
        <v>225</v>
      </c>
      <c r="L44" s="48" t="str">
        <f t="shared" si="1"/>
        <v>6 ha</v>
      </c>
      <c r="M44" s="33" t="s">
        <v>54</v>
      </c>
      <c r="N44" s="4" t="s">
        <v>54</v>
      </c>
      <c r="O44" s="4" t="s">
        <v>54</v>
      </c>
      <c r="Q44" s="3">
        <v>5</v>
      </c>
      <c r="R44" s="53">
        <f t="shared" si="0"/>
        <v>0</v>
      </c>
    </row>
    <row r="45" spans="1:19" ht="38.25" x14ac:dyDescent="0.2">
      <c r="A45" s="41" t="s">
        <v>216</v>
      </c>
      <c r="B45" s="30" t="s">
        <v>227</v>
      </c>
      <c r="C45" s="31">
        <v>0.01</v>
      </c>
      <c r="D45" s="70" t="s">
        <v>183</v>
      </c>
      <c r="E45" s="78" t="s">
        <v>57</v>
      </c>
      <c r="F45" s="19" t="s">
        <v>98</v>
      </c>
      <c r="G45" s="19"/>
      <c r="H45" s="54" t="s">
        <v>50</v>
      </c>
      <c r="I45" s="44" t="s">
        <v>51</v>
      </c>
      <c r="J45" s="19" t="s">
        <v>228</v>
      </c>
      <c r="K45" s="19" t="s">
        <v>229</v>
      </c>
      <c r="L45" s="48" t="str">
        <f t="shared" si="1"/>
        <v>5 ha</v>
      </c>
      <c r="M45" s="33" t="s">
        <v>54</v>
      </c>
      <c r="N45" s="4" t="s">
        <v>54</v>
      </c>
      <c r="O45" s="4" t="s">
        <v>54</v>
      </c>
      <c r="Q45" s="3">
        <v>0.01</v>
      </c>
      <c r="R45" s="53">
        <f t="shared" si="0"/>
        <v>0</v>
      </c>
    </row>
    <row r="46" spans="1:19" ht="38.25" x14ac:dyDescent="0.2">
      <c r="A46" s="41" t="s">
        <v>222</v>
      </c>
      <c r="B46" s="30" t="s">
        <v>231</v>
      </c>
      <c r="C46" s="31">
        <v>0.06</v>
      </c>
      <c r="D46" s="70" t="s">
        <v>46</v>
      </c>
      <c r="E46" s="78" t="s">
        <v>57</v>
      </c>
      <c r="F46" s="19" t="s">
        <v>98</v>
      </c>
      <c r="G46" s="19"/>
      <c r="H46" s="54" t="s">
        <v>50</v>
      </c>
      <c r="I46" s="44" t="s">
        <v>51</v>
      </c>
      <c r="J46" s="19" t="s">
        <v>232</v>
      </c>
      <c r="K46" s="19" t="s">
        <v>233</v>
      </c>
      <c r="L46" s="48" t="str">
        <f t="shared" si="1"/>
        <v>0,01 ha</v>
      </c>
      <c r="M46" s="33" t="s">
        <v>54</v>
      </c>
      <c r="N46" s="4" t="s">
        <v>54</v>
      </c>
      <c r="O46" s="4" t="s">
        <v>54</v>
      </c>
      <c r="P46" s="3" t="s">
        <v>234</v>
      </c>
      <c r="Q46" s="3">
        <v>0.06</v>
      </c>
      <c r="R46" s="53">
        <f t="shared" si="0"/>
        <v>0</v>
      </c>
    </row>
    <row r="47" spans="1:19" ht="51" x14ac:dyDescent="0.2">
      <c r="A47" s="41" t="s">
        <v>226</v>
      </c>
      <c r="B47" s="30" t="s">
        <v>236</v>
      </c>
      <c r="C47" s="31">
        <v>0.5</v>
      </c>
      <c r="D47" s="70" t="s">
        <v>96</v>
      </c>
      <c r="E47" s="78" t="s">
        <v>57</v>
      </c>
      <c r="F47" s="19" t="s">
        <v>98</v>
      </c>
      <c r="G47" s="19"/>
      <c r="H47" s="54" t="s">
        <v>50</v>
      </c>
      <c r="I47" s="44" t="s">
        <v>51</v>
      </c>
      <c r="J47" s="338" t="s">
        <v>237</v>
      </c>
      <c r="K47" s="19" t="s">
        <v>149</v>
      </c>
      <c r="L47" s="48" t="str">
        <f t="shared" si="1"/>
        <v>0,06 ha</v>
      </c>
      <c r="M47" s="33" t="s">
        <v>54</v>
      </c>
      <c r="N47" s="4" t="s">
        <v>54</v>
      </c>
      <c r="O47" s="4" t="s">
        <v>54</v>
      </c>
      <c r="Q47" s="3">
        <v>0.5</v>
      </c>
      <c r="R47" s="53">
        <f t="shared" si="0"/>
        <v>0</v>
      </c>
    </row>
    <row r="48" spans="1:19" ht="51" x14ac:dyDescent="0.2">
      <c r="A48" s="41" t="s">
        <v>230</v>
      </c>
      <c r="B48" s="30" t="s">
        <v>239</v>
      </c>
      <c r="C48" s="31">
        <v>7.53</v>
      </c>
      <c r="D48" s="70" t="s">
        <v>96</v>
      </c>
      <c r="E48" s="78" t="s">
        <v>57</v>
      </c>
      <c r="F48" s="19" t="s">
        <v>98</v>
      </c>
      <c r="G48" s="19"/>
      <c r="H48" s="54" t="s">
        <v>50</v>
      </c>
      <c r="I48" s="44" t="s">
        <v>51</v>
      </c>
      <c r="J48" s="19" t="s">
        <v>240</v>
      </c>
      <c r="K48" s="19" t="s">
        <v>149</v>
      </c>
      <c r="L48" s="48" t="str">
        <f t="shared" si="1"/>
        <v>0,5 ha</v>
      </c>
      <c r="M48" s="33" t="s">
        <v>54</v>
      </c>
      <c r="N48" s="4" t="s">
        <v>54</v>
      </c>
      <c r="O48" s="4" t="s">
        <v>54</v>
      </c>
      <c r="Q48" s="3">
        <v>7.53</v>
      </c>
      <c r="R48" s="53">
        <f t="shared" si="0"/>
        <v>0</v>
      </c>
    </row>
    <row r="49" spans="1:18" ht="51" x14ac:dyDescent="0.2">
      <c r="A49" s="41" t="s">
        <v>235</v>
      </c>
      <c r="B49" s="30" t="s">
        <v>242</v>
      </c>
      <c r="C49" s="31">
        <v>1.38</v>
      </c>
      <c r="D49" s="70" t="s">
        <v>96</v>
      </c>
      <c r="E49" s="78" t="s">
        <v>57</v>
      </c>
      <c r="F49" s="19" t="s">
        <v>98</v>
      </c>
      <c r="G49" s="19"/>
      <c r="H49" s="54" t="s">
        <v>50</v>
      </c>
      <c r="I49" s="44" t="s">
        <v>51</v>
      </c>
      <c r="J49" s="19" t="s">
        <v>243</v>
      </c>
      <c r="K49" s="19" t="s">
        <v>149</v>
      </c>
      <c r="L49" s="48" t="str">
        <f t="shared" si="1"/>
        <v>7,53 ha</v>
      </c>
      <c r="M49" s="33" t="s">
        <v>54</v>
      </c>
      <c r="N49" s="4" t="s">
        <v>54</v>
      </c>
      <c r="O49" s="4" t="s">
        <v>54</v>
      </c>
      <c r="Q49" s="3">
        <v>1.38</v>
      </c>
      <c r="R49" s="53">
        <f t="shared" si="0"/>
        <v>0</v>
      </c>
    </row>
    <row r="50" spans="1:18" ht="51" x14ac:dyDescent="0.2">
      <c r="A50" s="41" t="s">
        <v>238</v>
      </c>
      <c r="B50" s="30" t="s">
        <v>245</v>
      </c>
      <c r="C50" s="31">
        <v>1.02</v>
      </c>
      <c r="D50" s="70" t="s">
        <v>96</v>
      </c>
      <c r="E50" s="78" t="s">
        <v>57</v>
      </c>
      <c r="F50" s="19" t="s">
        <v>98</v>
      </c>
      <c r="G50" s="19"/>
      <c r="H50" s="54" t="s">
        <v>50</v>
      </c>
      <c r="I50" s="44" t="s">
        <v>51</v>
      </c>
      <c r="J50" s="19" t="s">
        <v>246</v>
      </c>
      <c r="K50" s="19" t="s">
        <v>149</v>
      </c>
      <c r="L50" s="48" t="str">
        <f t="shared" si="1"/>
        <v>1,38 ha</v>
      </c>
      <c r="M50" s="33" t="s">
        <v>54</v>
      </c>
      <c r="N50" s="4" t="s">
        <v>54</v>
      </c>
      <c r="O50" s="4" t="s">
        <v>54</v>
      </c>
      <c r="Q50" s="3">
        <v>1.02</v>
      </c>
      <c r="R50" s="53">
        <f t="shared" si="0"/>
        <v>0</v>
      </c>
    </row>
    <row r="51" spans="1:18" ht="51" x14ac:dyDescent="0.2">
      <c r="A51" s="41" t="s">
        <v>241</v>
      </c>
      <c r="B51" s="30" t="s">
        <v>256</v>
      </c>
      <c r="C51" s="31">
        <v>4.0199999999999996</v>
      </c>
      <c r="D51" s="70" t="s">
        <v>183</v>
      </c>
      <c r="E51" s="78" t="s">
        <v>57</v>
      </c>
      <c r="F51" s="19" t="s">
        <v>98</v>
      </c>
      <c r="G51" s="19"/>
      <c r="H51" s="54" t="s">
        <v>50</v>
      </c>
      <c r="I51" s="44" t="s">
        <v>51</v>
      </c>
      <c r="J51" s="19" t="s">
        <v>257</v>
      </c>
      <c r="K51" s="19" t="s">
        <v>149</v>
      </c>
      <c r="L51" s="48" t="e">
        <f>ROUND(#REF!,2)&amp;" ha"</f>
        <v>#REF!</v>
      </c>
      <c r="M51" s="33" t="s">
        <v>54</v>
      </c>
      <c r="N51" s="4" t="s">
        <v>54</v>
      </c>
      <c r="O51" s="4" t="s">
        <v>54</v>
      </c>
      <c r="Q51" s="3">
        <v>4.0199999999999996</v>
      </c>
      <c r="R51" s="53">
        <f t="shared" si="0"/>
        <v>0</v>
      </c>
    </row>
    <row r="52" spans="1:18" ht="38.25" x14ac:dyDescent="0.2">
      <c r="A52" s="41" t="s">
        <v>244</v>
      </c>
      <c r="B52" s="30" t="s">
        <v>259</v>
      </c>
      <c r="C52" s="31">
        <v>0.15</v>
      </c>
      <c r="D52" s="70" t="s">
        <v>260</v>
      </c>
      <c r="E52" s="78" t="s">
        <v>57</v>
      </c>
      <c r="F52" s="19" t="s">
        <v>219</v>
      </c>
      <c r="G52" s="19"/>
      <c r="H52" s="54" t="s">
        <v>50</v>
      </c>
      <c r="I52" s="44" t="s">
        <v>51</v>
      </c>
      <c r="J52" s="19" t="s">
        <v>261</v>
      </c>
      <c r="K52" s="19" t="s">
        <v>149</v>
      </c>
      <c r="L52" s="48" t="str">
        <f t="shared" si="1"/>
        <v>4,02 ha</v>
      </c>
      <c r="M52" s="33" t="s">
        <v>54</v>
      </c>
      <c r="N52" s="4" t="s">
        <v>54</v>
      </c>
      <c r="O52" s="4" t="s">
        <v>262</v>
      </c>
      <c r="Q52" s="3">
        <v>0.15</v>
      </c>
      <c r="R52" s="53">
        <f t="shared" si="0"/>
        <v>0</v>
      </c>
    </row>
    <row r="53" spans="1:18" ht="76.5" x14ac:dyDescent="0.2">
      <c r="A53" s="41" t="s">
        <v>247</v>
      </c>
      <c r="B53" s="30" t="s">
        <v>269</v>
      </c>
      <c r="C53" s="31">
        <v>1.5</v>
      </c>
      <c r="D53" s="70" t="s">
        <v>96</v>
      </c>
      <c r="E53" s="78" t="s">
        <v>57</v>
      </c>
      <c r="F53" s="19" t="s">
        <v>98</v>
      </c>
      <c r="G53" s="19"/>
      <c r="H53" s="54" t="s">
        <v>50</v>
      </c>
      <c r="I53" s="44" t="s">
        <v>51</v>
      </c>
      <c r="J53" s="19" t="s">
        <v>261</v>
      </c>
      <c r="K53" s="19" t="s">
        <v>149</v>
      </c>
      <c r="L53" s="48" t="e">
        <f>ROUND(#REF!,2)&amp;" ha"</f>
        <v>#REF!</v>
      </c>
      <c r="M53" s="33" t="s">
        <v>54</v>
      </c>
      <c r="N53" s="4" t="s">
        <v>54</v>
      </c>
      <c r="O53" s="4" t="s">
        <v>54</v>
      </c>
      <c r="Q53" s="3">
        <v>1.5</v>
      </c>
      <c r="R53" s="53">
        <f t="shared" si="0"/>
        <v>0</v>
      </c>
    </row>
    <row r="54" spans="1:18" ht="33.75" customHeight="1" x14ac:dyDescent="0.2">
      <c r="A54" s="41" t="s">
        <v>251</v>
      </c>
      <c r="B54" s="95" t="s">
        <v>275</v>
      </c>
      <c r="C54" s="96">
        <v>69</v>
      </c>
      <c r="D54" s="97" t="s">
        <v>46</v>
      </c>
      <c r="E54" s="98" t="s">
        <v>276</v>
      </c>
      <c r="F54" s="52" t="s">
        <v>277</v>
      </c>
      <c r="G54" s="52"/>
      <c r="H54" s="99" t="s">
        <v>50</v>
      </c>
      <c r="I54" s="44" t="s">
        <v>51</v>
      </c>
      <c r="J54" s="52" t="s">
        <v>278</v>
      </c>
      <c r="K54" s="52" t="s">
        <v>279</v>
      </c>
      <c r="L54" s="48" t="e">
        <f>ROUND(#REF!,2)&amp;" ha"</f>
        <v>#REF!</v>
      </c>
      <c r="M54" s="33" t="s">
        <v>54</v>
      </c>
      <c r="N54" s="4" t="s">
        <v>54</v>
      </c>
      <c r="O54" s="4" t="s">
        <v>54</v>
      </c>
      <c r="Q54" s="3">
        <v>68</v>
      </c>
      <c r="R54" s="53">
        <f t="shared" si="0"/>
        <v>-1</v>
      </c>
    </row>
    <row r="55" spans="1:18" ht="60" x14ac:dyDescent="0.2">
      <c r="A55" s="41" t="s">
        <v>255</v>
      </c>
      <c r="B55" s="95" t="s">
        <v>281</v>
      </c>
      <c r="C55" s="96">
        <v>77.760000000000005</v>
      </c>
      <c r="D55" s="97" t="s">
        <v>282</v>
      </c>
      <c r="E55" s="98" t="s">
        <v>57</v>
      </c>
      <c r="F55" s="52" t="s">
        <v>283</v>
      </c>
      <c r="G55" s="52"/>
      <c r="H55" s="99" t="s">
        <v>50</v>
      </c>
      <c r="I55" s="44" t="s">
        <v>51</v>
      </c>
      <c r="J55" s="52" t="s">
        <v>284</v>
      </c>
      <c r="K55" s="52" t="s">
        <v>285</v>
      </c>
      <c r="L55" s="48"/>
      <c r="M55" s="33" t="s">
        <v>54</v>
      </c>
      <c r="N55" s="4" t="s">
        <v>54</v>
      </c>
      <c r="O55" s="4" t="s">
        <v>54</v>
      </c>
      <c r="Q55" s="3">
        <v>77.760000000000005</v>
      </c>
      <c r="R55" s="53">
        <f t="shared" si="0"/>
        <v>0</v>
      </c>
    </row>
    <row r="56" spans="1:18" ht="66" customHeight="1" x14ac:dyDescent="0.2">
      <c r="A56" s="41" t="s">
        <v>258</v>
      </c>
      <c r="B56" s="95" t="s">
        <v>307</v>
      </c>
      <c r="C56" s="112">
        <v>31.42</v>
      </c>
      <c r="D56" s="113" t="s">
        <v>308</v>
      </c>
      <c r="E56" s="113" t="s">
        <v>47</v>
      </c>
      <c r="F56" s="52" t="s">
        <v>309</v>
      </c>
      <c r="G56" s="52"/>
      <c r="H56" s="114" t="s">
        <v>50</v>
      </c>
      <c r="I56" s="44" t="s">
        <v>67</v>
      </c>
      <c r="J56" s="115" t="s">
        <v>310</v>
      </c>
      <c r="K56" s="115" t="s">
        <v>311</v>
      </c>
      <c r="L56" s="48"/>
      <c r="M56" s="33" t="s">
        <v>54</v>
      </c>
      <c r="N56" s="4" t="s">
        <v>54</v>
      </c>
      <c r="Q56" s="3">
        <v>49</v>
      </c>
      <c r="R56" s="53">
        <f t="shared" si="0"/>
        <v>17.579999999999998</v>
      </c>
    </row>
    <row r="57" spans="1:18" ht="44.25" customHeight="1" x14ac:dyDescent="0.2">
      <c r="A57" s="41" t="s">
        <v>263</v>
      </c>
      <c r="B57" s="95" t="s">
        <v>313</v>
      </c>
      <c r="C57" s="96">
        <v>480</v>
      </c>
      <c r="D57" s="97" t="s">
        <v>314</v>
      </c>
      <c r="E57" s="98" t="s">
        <v>315</v>
      </c>
      <c r="F57" s="116" t="s">
        <v>109</v>
      </c>
      <c r="G57" s="52" t="s">
        <v>156</v>
      </c>
      <c r="H57" s="114" t="s">
        <v>50</v>
      </c>
      <c r="I57" s="44" t="s">
        <v>51</v>
      </c>
      <c r="J57" s="117" t="s">
        <v>316</v>
      </c>
      <c r="K57" s="117" t="s">
        <v>317</v>
      </c>
      <c r="L57" s="48"/>
      <c r="M57" s="33" t="s">
        <v>54</v>
      </c>
      <c r="N57" s="4" t="s">
        <v>54</v>
      </c>
      <c r="Q57" s="3">
        <v>480</v>
      </c>
      <c r="R57" s="53">
        <f t="shared" si="0"/>
        <v>0</v>
      </c>
    </row>
    <row r="58" spans="1:18" s="49" customFormat="1" ht="42" customHeight="1" x14ac:dyDescent="0.2">
      <c r="A58" s="41" t="s">
        <v>268</v>
      </c>
      <c r="B58" s="95" t="s">
        <v>319</v>
      </c>
      <c r="C58" s="96">
        <v>130</v>
      </c>
      <c r="D58" s="97" t="s">
        <v>314</v>
      </c>
      <c r="E58" s="98" t="s">
        <v>315</v>
      </c>
      <c r="F58" s="116" t="s">
        <v>320</v>
      </c>
      <c r="G58" s="52" t="s">
        <v>321</v>
      </c>
      <c r="H58" s="114" t="s">
        <v>50</v>
      </c>
      <c r="I58" s="44" t="s">
        <v>51</v>
      </c>
      <c r="J58" s="117" t="s">
        <v>322</v>
      </c>
      <c r="K58" s="117" t="s">
        <v>317</v>
      </c>
      <c r="L58" s="48"/>
      <c r="M58" s="33" t="s">
        <v>54</v>
      </c>
      <c r="N58" s="4" t="s">
        <v>54</v>
      </c>
      <c r="O58" s="4" t="s">
        <v>54</v>
      </c>
      <c r="Q58" s="3">
        <v>130</v>
      </c>
      <c r="R58" s="53">
        <f t="shared" si="0"/>
        <v>0</v>
      </c>
    </row>
    <row r="59" spans="1:18" s="49" customFormat="1" ht="33.75" customHeight="1" x14ac:dyDescent="0.2">
      <c r="A59" s="41" t="s">
        <v>270</v>
      </c>
      <c r="B59" s="95" t="s">
        <v>324</v>
      </c>
      <c r="C59" s="118">
        <v>1.81</v>
      </c>
      <c r="D59" s="97" t="s">
        <v>46</v>
      </c>
      <c r="E59" s="98" t="s">
        <v>325</v>
      </c>
      <c r="F59" s="119" t="s">
        <v>326</v>
      </c>
      <c r="G59" s="120" t="s">
        <v>327</v>
      </c>
      <c r="H59" s="114" t="s">
        <v>50</v>
      </c>
      <c r="I59" s="44" t="s">
        <v>51</v>
      </c>
      <c r="J59" s="52" t="s">
        <v>328</v>
      </c>
      <c r="K59" s="52" t="s">
        <v>329</v>
      </c>
      <c r="L59" s="48"/>
      <c r="M59" s="33" t="s">
        <v>54</v>
      </c>
      <c r="N59" s="4" t="s">
        <v>54</v>
      </c>
      <c r="O59" s="4" t="s">
        <v>54</v>
      </c>
      <c r="Q59" s="3">
        <v>1.81</v>
      </c>
      <c r="R59" s="53">
        <f t="shared" si="0"/>
        <v>0</v>
      </c>
    </row>
    <row r="60" spans="1:18" ht="38.25" x14ac:dyDescent="0.2">
      <c r="A60" s="41" t="s">
        <v>274</v>
      </c>
      <c r="B60" s="30" t="s">
        <v>347</v>
      </c>
      <c r="C60" s="72">
        <v>6.2</v>
      </c>
      <c r="D60" s="70" t="s">
        <v>46</v>
      </c>
      <c r="E60" s="78" t="s">
        <v>57</v>
      </c>
      <c r="F60" s="75" t="s">
        <v>298</v>
      </c>
      <c r="G60" s="80" t="s">
        <v>348</v>
      </c>
      <c r="H60" s="43" t="s">
        <v>50</v>
      </c>
      <c r="I60" s="44" t="s">
        <v>51</v>
      </c>
      <c r="J60" s="19" t="s">
        <v>349</v>
      </c>
      <c r="K60" s="19" t="s">
        <v>350</v>
      </c>
      <c r="L60" s="48"/>
      <c r="M60" s="33" t="s">
        <v>54</v>
      </c>
      <c r="N60" s="4" t="s">
        <v>54</v>
      </c>
      <c r="O60" s="4" t="s">
        <v>54</v>
      </c>
      <c r="P60" s="3" t="s">
        <v>351</v>
      </c>
      <c r="Q60" s="3">
        <v>6.2</v>
      </c>
      <c r="R60" s="53">
        <f t="shared" si="0"/>
        <v>0</v>
      </c>
    </row>
    <row r="61" spans="1:18" ht="38.25" x14ac:dyDescent="0.2">
      <c r="A61" s="41" t="s">
        <v>280</v>
      </c>
      <c r="B61" s="66" t="s">
        <v>360</v>
      </c>
      <c r="C61" s="125">
        <v>0.3</v>
      </c>
      <c r="D61" s="70" t="s">
        <v>46</v>
      </c>
      <c r="E61" s="78" t="s">
        <v>361</v>
      </c>
      <c r="F61" s="78" t="s">
        <v>92</v>
      </c>
      <c r="G61" s="76"/>
      <c r="H61" s="126" t="s">
        <v>50</v>
      </c>
      <c r="I61" s="44" t="s">
        <v>51</v>
      </c>
      <c r="J61" s="29" t="s">
        <v>362</v>
      </c>
      <c r="K61" s="32" t="s">
        <v>363</v>
      </c>
      <c r="L61" s="48"/>
      <c r="M61" s="33" t="s">
        <v>54</v>
      </c>
      <c r="N61" s="4" t="s">
        <v>54</v>
      </c>
      <c r="O61" s="4" t="s">
        <v>54</v>
      </c>
      <c r="Q61" s="3">
        <v>0.3</v>
      </c>
      <c r="R61" s="53">
        <f t="shared" si="0"/>
        <v>0</v>
      </c>
    </row>
    <row r="62" spans="1:18" ht="51" x14ac:dyDescent="0.2">
      <c r="A62" s="41" t="s">
        <v>588</v>
      </c>
      <c r="B62" s="66" t="s">
        <v>364</v>
      </c>
      <c r="C62" s="125">
        <v>0.3</v>
      </c>
      <c r="D62" s="70" t="s">
        <v>46</v>
      </c>
      <c r="E62" s="78" t="s">
        <v>361</v>
      </c>
      <c r="F62" s="78" t="s">
        <v>92</v>
      </c>
      <c r="G62" s="76"/>
      <c r="H62" s="126" t="s">
        <v>50</v>
      </c>
      <c r="I62" s="44" t="s">
        <v>51</v>
      </c>
      <c r="J62" s="29" t="s">
        <v>365</v>
      </c>
      <c r="K62" s="32" t="s">
        <v>171</v>
      </c>
      <c r="L62" s="4" t="s">
        <v>366</v>
      </c>
      <c r="M62" s="33" t="s">
        <v>54</v>
      </c>
      <c r="N62" s="4" t="s">
        <v>54</v>
      </c>
      <c r="O62" s="4" t="s">
        <v>54</v>
      </c>
      <c r="Q62" s="3">
        <v>0.3</v>
      </c>
      <c r="R62" s="53">
        <f t="shared" si="0"/>
        <v>0</v>
      </c>
    </row>
    <row r="63" spans="1:18" s="49" customFormat="1" ht="38.25" x14ac:dyDescent="0.2">
      <c r="A63" s="41" t="s">
        <v>296</v>
      </c>
      <c r="B63" s="66" t="s">
        <v>367</v>
      </c>
      <c r="C63" s="125">
        <v>3.2</v>
      </c>
      <c r="D63" s="70" t="s">
        <v>308</v>
      </c>
      <c r="E63" s="78" t="s">
        <v>57</v>
      </c>
      <c r="F63" s="19" t="s">
        <v>265</v>
      </c>
      <c r="G63" s="76"/>
      <c r="H63" s="126" t="s">
        <v>50</v>
      </c>
      <c r="I63" s="44" t="s">
        <v>51</v>
      </c>
      <c r="J63" s="29" t="s">
        <v>368</v>
      </c>
      <c r="K63" s="32" t="s">
        <v>369</v>
      </c>
      <c r="L63" s="3"/>
      <c r="M63" s="33" t="s">
        <v>54</v>
      </c>
      <c r="N63" s="4" t="s">
        <v>370</v>
      </c>
      <c r="O63" s="4"/>
      <c r="P63" s="3"/>
      <c r="Q63" s="3">
        <v>3.2</v>
      </c>
      <c r="R63" s="53">
        <f t="shared" si="0"/>
        <v>0</v>
      </c>
    </row>
    <row r="64" spans="1:18" s="49" customFormat="1" ht="51" x14ac:dyDescent="0.2">
      <c r="A64" s="41" t="s">
        <v>302</v>
      </c>
      <c r="B64" s="66" t="s">
        <v>375</v>
      </c>
      <c r="C64" s="132">
        <v>4</v>
      </c>
      <c r="D64" s="70" t="s">
        <v>308</v>
      </c>
      <c r="E64" s="78" t="s">
        <v>57</v>
      </c>
      <c r="F64" s="133" t="s">
        <v>205</v>
      </c>
      <c r="G64" s="76"/>
      <c r="H64" s="126" t="s">
        <v>50</v>
      </c>
      <c r="I64" s="44" t="s">
        <v>67</v>
      </c>
      <c r="J64" s="32" t="s">
        <v>376</v>
      </c>
      <c r="K64" s="32" t="s">
        <v>369</v>
      </c>
      <c r="L64" s="3"/>
      <c r="M64" s="33" t="s">
        <v>54</v>
      </c>
      <c r="N64" s="4">
        <f>69+7</f>
        <v>76</v>
      </c>
      <c r="O64" s="4"/>
      <c r="P64" s="3"/>
      <c r="Q64" s="3">
        <v>7.69</v>
      </c>
      <c r="R64" s="53">
        <f t="shared" ref="R64:R85" si="2">Q64-C64</f>
        <v>3.6900000000000004</v>
      </c>
    </row>
    <row r="65" spans="1:18" s="49" customFormat="1" ht="76.5" x14ac:dyDescent="0.2">
      <c r="A65" s="41" t="s">
        <v>306</v>
      </c>
      <c r="B65" s="30" t="s">
        <v>377</v>
      </c>
      <c r="C65" s="31">
        <v>180</v>
      </c>
      <c r="D65" s="70" t="s">
        <v>378</v>
      </c>
      <c r="E65" s="78" t="s">
        <v>57</v>
      </c>
      <c r="F65" s="19" t="s">
        <v>379</v>
      </c>
      <c r="G65" s="19"/>
      <c r="H65" s="126" t="s">
        <v>50</v>
      </c>
      <c r="I65" s="44" t="s">
        <v>51</v>
      </c>
      <c r="J65" s="134" t="s">
        <v>380</v>
      </c>
      <c r="K65" s="32" t="s">
        <v>381</v>
      </c>
      <c r="L65" s="3"/>
      <c r="M65" s="33" t="s">
        <v>54</v>
      </c>
      <c r="N65" s="4" t="s">
        <v>370</v>
      </c>
      <c r="O65" s="4"/>
      <c r="P65" s="3"/>
      <c r="Q65" s="3">
        <v>180</v>
      </c>
      <c r="R65" s="53">
        <f t="shared" si="2"/>
        <v>0</v>
      </c>
    </row>
    <row r="66" spans="1:18" s="49" customFormat="1" ht="51" x14ac:dyDescent="0.2">
      <c r="A66" s="41" t="s">
        <v>312</v>
      </c>
      <c r="B66" s="66" t="s">
        <v>382</v>
      </c>
      <c r="C66" s="132">
        <v>0.23</v>
      </c>
      <c r="D66" s="70" t="s">
        <v>46</v>
      </c>
      <c r="E66" s="78" t="s">
        <v>383</v>
      </c>
      <c r="F66" s="78" t="s">
        <v>335</v>
      </c>
      <c r="G66" s="76"/>
      <c r="H66" s="126" t="s">
        <v>50</v>
      </c>
      <c r="I66" s="44" t="s">
        <v>384</v>
      </c>
      <c r="J66" s="32" t="s">
        <v>385</v>
      </c>
      <c r="K66" s="32" t="s">
        <v>386</v>
      </c>
      <c r="L66" s="48" t="str">
        <f>ROUND(C65,2)&amp;" ha"</f>
        <v>180 ha</v>
      </c>
      <c r="M66" s="33" t="s">
        <v>54</v>
      </c>
      <c r="N66" s="4"/>
      <c r="O66" s="4"/>
      <c r="P66" s="3"/>
      <c r="Q66" s="3">
        <v>0.19</v>
      </c>
      <c r="R66" s="53">
        <f t="shared" si="2"/>
        <v>-4.0000000000000008E-2</v>
      </c>
    </row>
    <row r="67" spans="1:18" ht="40.5" x14ac:dyDescent="0.2">
      <c r="A67" s="5" t="s">
        <v>1130</v>
      </c>
      <c r="B67" s="22" t="s">
        <v>388</v>
      </c>
      <c r="C67" s="23">
        <f>SUM(C68:C70)</f>
        <v>29.759999999999998</v>
      </c>
      <c r="D67" s="135"/>
      <c r="E67" s="38"/>
      <c r="F67" s="36"/>
      <c r="G67" s="39"/>
      <c r="H67" s="19"/>
      <c r="I67" s="136"/>
      <c r="J67" s="19"/>
      <c r="K67" s="19"/>
      <c r="M67" s="33"/>
      <c r="N67" s="4" t="s">
        <v>370</v>
      </c>
      <c r="R67" s="53">
        <f t="shared" si="2"/>
        <v>-29.759999999999998</v>
      </c>
    </row>
    <row r="68" spans="1:18" s="8" customFormat="1" ht="63.75" x14ac:dyDescent="0.2">
      <c r="A68" s="137" t="s">
        <v>44</v>
      </c>
      <c r="B68" s="66" t="s">
        <v>392</v>
      </c>
      <c r="C68" s="125">
        <v>21</v>
      </c>
      <c r="D68" s="70" t="s">
        <v>389</v>
      </c>
      <c r="E68" s="70" t="s">
        <v>57</v>
      </c>
      <c r="F68" s="70" t="s">
        <v>393</v>
      </c>
      <c r="G68" s="76"/>
      <c r="H68" s="126" t="s">
        <v>50</v>
      </c>
      <c r="I68" s="44" t="s">
        <v>51</v>
      </c>
      <c r="J68" s="138" t="s">
        <v>394</v>
      </c>
      <c r="K68" s="139" t="s">
        <v>395</v>
      </c>
      <c r="L68" s="3"/>
      <c r="M68" s="3" t="s">
        <v>391</v>
      </c>
      <c r="N68" s="29"/>
      <c r="O68" s="29"/>
      <c r="Q68" s="8">
        <v>21</v>
      </c>
      <c r="R68" s="53">
        <f t="shared" si="2"/>
        <v>0</v>
      </c>
    </row>
    <row r="69" spans="1:18" ht="51" x14ac:dyDescent="0.2">
      <c r="A69" s="137" t="s">
        <v>55</v>
      </c>
      <c r="B69" s="66" t="s">
        <v>399</v>
      </c>
      <c r="C69" s="125">
        <v>8.4</v>
      </c>
      <c r="D69" s="70" t="s">
        <v>400</v>
      </c>
      <c r="E69" s="70" t="s">
        <v>57</v>
      </c>
      <c r="F69" s="70" t="s">
        <v>219</v>
      </c>
      <c r="G69" s="76"/>
      <c r="H69" s="126" t="s">
        <v>50</v>
      </c>
      <c r="I69" s="44" t="s">
        <v>51</v>
      </c>
      <c r="J69" s="139" t="s">
        <v>401</v>
      </c>
      <c r="K69" s="139" t="s">
        <v>402</v>
      </c>
      <c r="M69" s="3" t="s">
        <v>391</v>
      </c>
      <c r="Q69" s="3">
        <v>8.4</v>
      </c>
      <c r="R69" s="53">
        <f t="shared" si="2"/>
        <v>0</v>
      </c>
    </row>
    <row r="70" spans="1:18" ht="38.25" x14ac:dyDescent="0.2">
      <c r="A70" s="137" t="s">
        <v>62</v>
      </c>
      <c r="B70" s="66" t="s">
        <v>403</v>
      </c>
      <c r="C70" s="125">
        <v>0.36</v>
      </c>
      <c r="D70" s="70" t="s">
        <v>404</v>
      </c>
      <c r="E70" s="70" t="s">
        <v>57</v>
      </c>
      <c r="F70" s="70" t="s">
        <v>219</v>
      </c>
      <c r="G70" s="76" t="s">
        <v>156</v>
      </c>
      <c r="H70" s="126" t="s">
        <v>50</v>
      </c>
      <c r="I70" s="44" t="s">
        <v>51</v>
      </c>
      <c r="J70" s="139" t="s">
        <v>405</v>
      </c>
      <c r="K70" s="139" t="s">
        <v>406</v>
      </c>
      <c r="M70" s="3" t="s">
        <v>391</v>
      </c>
      <c r="Q70" s="3">
        <v>0.36</v>
      </c>
      <c r="R70" s="53">
        <f t="shared" si="2"/>
        <v>0</v>
      </c>
    </row>
    <row r="71" spans="1:18" ht="40.5" x14ac:dyDescent="0.2">
      <c r="A71" s="143" t="s">
        <v>407</v>
      </c>
      <c r="B71" s="144" t="s">
        <v>408</v>
      </c>
      <c r="C71" s="145">
        <f>SUM(C72:C85)</f>
        <v>286.69000000000005</v>
      </c>
      <c r="D71" s="146"/>
      <c r="E71" s="147"/>
      <c r="F71" s="148"/>
      <c r="G71" s="149"/>
      <c r="H71" s="150"/>
      <c r="I71" s="151"/>
      <c r="J71" s="150"/>
      <c r="K71" s="19"/>
      <c r="L71" s="32"/>
      <c r="M71" s="33"/>
      <c r="R71" s="53">
        <f t="shared" si="2"/>
        <v>-286.69000000000005</v>
      </c>
    </row>
    <row r="72" spans="1:18" ht="38.25" x14ac:dyDescent="0.2">
      <c r="A72" s="152" t="s">
        <v>44</v>
      </c>
      <c r="B72" s="153" t="s">
        <v>409</v>
      </c>
      <c r="C72" s="154">
        <v>47.52</v>
      </c>
      <c r="D72" s="155" t="s">
        <v>410</v>
      </c>
      <c r="E72" s="155" t="s">
        <v>57</v>
      </c>
      <c r="F72" s="155" t="s">
        <v>411</v>
      </c>
      <c r="G72" s="156"/>
      <c r="H72" s="157" t="s">
        <v>412</v>
      </c>
      <c r="I72" s="44" t="s">
        <v>51</v>
      </c>
      <c r="J72" s="158" t="s">
        <v>413</v>
      </c>
      <c r="K72" s="139" t="s">
        <v>414</v>
      </c>
      <c r="Q72" s="3">
        <v>47.52</v>
      </c>
      <c r="R72" s="53">
        <f t="shared" si="2"/>
        <v>0</v>
      </c>
    </row>
    <row r="73" spans="1:18" ht="51" x14ac:dyDescent="0.2">
      <c r="A73" s="152" t="s">
        <v>55</v>
      </c>
      <c r="B73" s="153" t="s">
        <v>415</v>
      </c>
      <c r="C73" s="154">
        <v>1.22</v>
      </c>
      <c r="D73" s="155" t="s">
        <v>410</v>
      </c>
      <c r="E73" s="155" t="s">
        <v>57</v>
      </c>
      <c r="F73" s="155" t="s">
        <v>416</v>
      </c>
      <c r="G73" s="156" t="s">
        <v>417</v>
      </c>
      <c r="H73" s="157" t="s">
        <v>412</v>
      </c>
      <c r="I73" s="44" t="s">
        <v>51</v>
      </c>
      <c r="J73" s="158" t="s">
        <v>413</v>
      </c>
      <c r="K73" s="139" t="s">
        <v>414</v>
      </c>
      <c r="Q73" s="3">
        <v>1.22</v>
      </c>
      <c r="R73" s="53">
        <f t="shared" si="2"/>
        <v>0</v>
      </c>
    </row>
    <row r="74" spans="1:18" ht="51" x14ac:dyDescent="0.2">
      <c r="A74" s="152" t="s">
        <v>62</v>
      </c>
      <c r="B74" s="153" t="s">
        <v>418</v>
      </c>
      <c r="C74" s="154">
        <v>1.26</v>
      </c>
      <c r="D74" s="155" t="s">
        <v>410</v>
      </c>
      <c r="E74" s="155" t="s">
        <v>57</v>
      </c>
      <c r="F74" s="155" t="s">
        <v>419</v>
      </c>
      <c r="G74" s="159" t="s">
        <v>420</v>
      </c>
      <c r="H74" s="157" t="s">
        <v>412</v>
      </c>
      <c r="I74" s="44" t="s">
        <v>51</v>
      </c>
      <c r="J74" s="158" t="s">
        <v>413</v>
      </c>
      <c r="K74" s="139" t="s">
        <v>414</v>
      </c>
      <c r="Q74" s="3">
        <v>1.26</v>
      </c>
      <c r="R74" s="53">
        <f t="shared" si="2"/>
        <v>0</v>
      </c>
    </row>
    <row r="75" spans="1:18" ht="51" x14ac:dyDescent="0.2">
      <c r="A75" s="152" t="s">
        <v>70</v>
      </c>
      <c r="B75" s="153" t="s">
        <v>421</v>
      </c>
      <c r="C75" s="154">
        <v>0.21</v>
      </c>
      <c r="D75" s="155" t="s">
        <v>46</v>
      </c>
      <c r="E75" s="155" t="s">
        <v>57</v>
      </c>
      <c r="F75" s="155" t="s">
        <v>422</v>
      </c>
      <c r="G75" s="156"/>
      <c r="H75" s="157" t="s">
        <v>412</v>
      </c>
      <c r="I75" s="44" t="s">
        <v>51</v>
      </c>
      <c r="J75" s="158" t="s">
        <v>413</v>
      </c>
      <c r="K75" s="139" t="s">
        <v>414</v>
      </c>
      <c r="Q75" s="3">
        <v>0.21</v>
      </c>
      <c r="R75" s="53">
        <f t="shared" si="2"/>
        <v>0</v>
      </c>
    </row>
    <row r="76" spans="1:18" ht="38.25" customHeight="1" x14ac:dyDescent="0.2">
      <c r="A76" s="152" t="s">
        <v>79</v>
      </c>
      <c r="B76" s="153" t="s">
        <v>423</v>
      </c>
      <c r="C76" s="154">
        <v>0.75</v>
      </c>
      <c r="D76" s="155" t="s">
        <v>410</v>
      </c>
      <c r="E76" s="155" t="s">
        <v>57</v>
      </c>
      <c r="F76" s="155" t="s">
        <v>424</v>
      </c>
      <c r="G76" s="156" t="s">
        <v>425</v>
      </c>
      <c r="H76" s="157" t="s">
        <v>412</v>
      </c>
      <c r="I76" s="44" t="s">
        <v>51</v>
      </c>
      <c r="J76" s="158" t="s">
        <v>413</v>
      </c>
      <c r="K76" s="139" t="s">
        <v>414</v>
      </c>
      <c r="Q76" s="3">
        <v>0.75</v>
      </c>
      <c r="R76" s="53">
        <f t="shared" si="2"/>
        <v>0</v>
      </c>
    </row>
    <row r="77" spans="1:18" ht="38.25" customHeight="1" x14ac:dyDescent="0.2">
      <c r="A77" s="152" t="s">
        <v>86</v>
      </c>
      <c r="B77" s="153" t="s">
        <v>426</v>
      </c>
      <c r="C77" s="154">
        <v>1.23</v>
      </c>
      <c r="D77" s="155" t="s">
        <v>410</v>
      </c>
      <c r="E77" s="155" t="s">
        <v>57</v>
      </c>
      <c r="F77" s="155" t="s">
        <v>427</v>
      </c>
      <c r="G77" s="156" t="s">
        <v>428</v>
      </c>
      <c r="H77" s="157" t="s">
        <v>412</v>
      </c>
      <c r="I77" s="44" t="s">
        <v>51</v>
      </c>
      <c r="J77" s="158" t="s">
        <v>413</v>
      </c>
      <c r="K77" s="139" t="s">
        <v>414</v>
      </c>
      <c r="Q77" s="3">
        <v>1.23</v>
      </c>
      <c r="R77" s="53">
        <f t="shared" si="2"/>
        <v>0</v>
      </c>
    </row>
    <row r="78" spans="1:18" ht="38.25" customHeight="1" x14ac:dyDescent="0.2">
      <c r="A78" s="152" t="s">
        <v>91</v>
      </c>
      <c r="B78" s="153" t="s">
        <v>429</v>
      </c>
      <c r="C78" s="154">
        <v>0.38</v>
      </c>
      <c r="D78" s="155" t="s">
        <v>410</v>
      </c>
      <c r="E78" s="155" t="s">
        <v>57</v>
      </c>
      <c r="F78" s="155" t="s">
        <v>430</v>
      </c>
      <c r="G78" s="156" t="s">
        <v>431</v>
      </c>
      <c r="H78" s="157" t="s">
        <v>412</v>
      </c>
      <c r="I78" s="44" t="s">
        <v>51</v>
      </c>
      <c r="J78" s="158" t="s">
        <v>413</v>
      </c>
      <c r="K78" s="139" t="s">
        <v>414</v>
      </c>
      <c r="Q78" s="3">
        <v>0.38</v>
      </c>
      <c r="R78" s="53">
        <f t="shared" si="2"/>
        <v>0</v>
      </c>
    </row>
    <row r="79" spans="1:18" ht="89.25" x14ac:dyDescent="0.2">
      <c r="A79" s="152" t="s">
        <v>94</v>
      </c>
      <c r="B79" s="153" t="s">
        <v>432</v>
      </c>
      <c r="C79" s="154">
        <v>0.65</v>
      </c>
      <c r="D79" s="155" t="s">
        <v>46</v>
      </c>
      <c r="E79" s="155" t="s">
        <v>57</v>
      </c>
      <c r="F79" s="155" t="s">
        <v>433</v>
      </c>
      <c r="G79" s="156"/>
      <c r="H79" s="157" t="s">
        <v>412</v>
      </c>
      <c r="I79" s="44" t="s">
        <v>51</v>
      </c>
      <c r="J79" s="158" t="s">
        <v>413</v>
      </c>
      <c r="K79" s="139" t="s">
        <v>414</v>
      </c>
      <c r="Q79" s="3">
        <v>0.65</v>
      </c>
      <c r="R79" s="53">
        <f t="shared" si="2"/>
        <v>0</v>
      </c>
    </row>
    <row r="80" spans="1:18" ht="38.25" customHeight="1" x14ac:dyDescent="0.2">
      <c r="A80" s="152" t="s">
        <v>102</v>
      </c>
      <c r="B80" s="153" t="s">
        <v>434</v>
      </c>
      <c r="C80" s="154">
        <v>0.09</v>
      </c>
      <c r="D80" s="155" t="s">
        <v>410</v>
      </c>
      <c r="E80" s="155" t="s">
        <v>57</v>
      </c>
      <c r="F80" s="155" t="s">
        <v>424</v>
      </c>
      <c r="G80" s="156" t="s">
        <v>435</v>
      </c>
      <c r="H80" s="157" t="s">
        <v>412</v>
      </c>
      <c r="I80" s="44" t="s">
        <v>51</v>
      </c>
      <c r="J80" s="158" t="s">
        <v>413</v>
      </c>
      <c r="K80" s="139" t="s">
        <v>414</v>
      </c>
      <c r="Q80" s="3">
        <v>0.09</v>
      </c>
      <c r="R80" s="53">
        <f t="shared" si="2"/>
        <v>0</v>
      </c>
    </row>
    <row r="81" spans="1:19" ht="63.75" x14ac:dyDescent="0.2">
      <c r="A81" s="152" t="s">
        <v>107</v>
      </c>
      <c r="B81" s="153" t="s">
        <v>436</v>
      </c>
      <c r="C81" s="128">
        <v>188</v>
      </c>
      <c r="D81" s="155" t="s">
        <v>389</v>
      </c>
      <c r="E81" s="155" t="s">
        <v>57</v>
      </c>
      <c r="F81" s="155" t="s">
        <v>437</v>
      </c>
      <c r="G81" s="156"/>
      <c r="H81" s="157" t="s">
        <v>412</v>
      </c>
      <c r="I81" s="160" t="s">
        <v>438</v>
      </c>
      <c r="J81" s="161" t="s">
        <v>394</v>
      </c>
      <c r="K81" s="139" t="s">
        <v>395</v>
      </c>
      <c r="Q81" s="3">
        <v>42.66</v>
      </c>
      <c r="R81" s="53">
        <f t="shared" si="2"/>
        <v>-145.34</v>
      </c>
      <c r="S81" s="3">
        <f>Q81/4</f>
        <v>10.664999999999999</v>
      </c>
    </row>
    <row r="82" spans="1:19" ht="38.25" customHeight="1" x14ac:dyDescent="0.2">
      <c r="A82" s="152" t="s">
        <v>112</v>
      </c>
      <c r="B82" s="153" t="s">
        <v>439</v>
      </c>
      <c r="C82" s="154">
        <v>4.5199999999999996</v>
      </c>
      <c r="D82" s="155" t="s">
        <v>410</v>
      </c>
      <c r="E82" s="155" t="s">
        <v>57</v>
      </c>
      <c r="F82" s="155" t="s">
        <v>430</v>
      </c>
      <c r="G82" s="156"/>
      <c r="H82" s="157" t="s">
        <v>412</v>
      </c>
      <c r="I82" s="44" t="s">
        <v>51</v>
      </c>
      <c r="J82" s="158" t="s">
        <v>413</v>
      </c>
      <c r="K82" s="139" t="s">
        <v>414</v>
      </c>
      <c r="Q82" s="3">
        <v>4.5199999999999996</v>
      </c>
      <c r="R82" s="53">
        <f t="shared" si="2"/>
        <v>0</v>
      </c>
    </row>
    <row r="83" spans="1:19" ht="38.25" customHeight="1" x14ac:dyDescent="0.2">
      <c r="A83" s="152" t="s">
        <v>117</v>
      </c>
      <c r="B83" s="153" t="s">
        <v>440</v>
      </c>
      <c r="C83" s="154">
        <v>11.5</v>
      </c>
      <c r="D83" s="155" t="s">
        <v>410</v>
      </c>
      <c r="E83" s="155" t="s">
        <v>57</v>
      </c>
      <c r="F83" s="155" t="s">
        <v>441</v>
      </c>
      <c r="G83" s="156"/>
      <c r="H83" s="157" t="s">
        <v>412</v>
      </c>
      <c r="I83" s="44" t="s">
        <v>51</v>
      </c>
      <c r="J83" s="158" t="s">
        <v>413</v>
      </c>
      <c r="K83" s="139" t="s">
        <v>414</v>
      </c>
      <c r="Q83" s="3">
        <v>11.5</v>
      </c>
      <c r="R83" s="53">
        <f t="shared" si="2"/>
        <v>0</v>
      </c>
    </row>
    <row r="84" spans="1:19" ht="38.25" customHeight="1" x14ac:dyDescent="0.2">
      <c r="A84" s="152" t="s">
        <v>120</v>
      </c>
      <c r="B84" s="153" t="s">
        <v>442</v>
      </c>
      <c r="C84" s="154">
        <v>2.1</v>
      </c>
      <c r="D84" s="155" t="s">
        <v>410</v>
      </c>
      <c r="E84" s="155" t="s">
        <v>57</v>
      </c>
      <c r="F84" s="155" t="s">
        <v>109</v>
      </c>
      <c r="G84" s="156" t="s">
        <v>443</v>
      </c>
      <c r="H84" s="157" t="s">
        <v>412</v>
      </c>
      <c r="I84" s="44" t="s">
        <v>51</v>
      </c>
      <c r="J84" s="158" t="s">
        <v>413</v>
      </c>
      <c r="K84" s="139" t="s">
        <v>414</v>
      </c>
      <c r="Q84" s="3">
        <v>2.1</v>
      </c>
      <c r="R84" s="53">
        <f t="shared" si="2"/>
        <v>0</v>
      </c>
    </row>
    <row r="85" spans="1:19" ht="60" x14ac:dyDescent="0.2">
      <c r="A85" s="152" t="s">
        <v>124</v>
      </c>
      <c r="B85" s="153" t="s">
        <v>444</v>
      </c>
      <c r="C85" s="154">
        <v>27.26</v>
      </c>
      <c r="D85" s="162" t="s">
        <v>282</v>
      </c>
      <c r="E85" s="163" t="s">
        <v>57</v>
      </c>
      <c r="F85" s="164" t="s">
        <v>288</v>
      </c>
      <c r="G85" s="156"/>
      <c r="H85" s="157" t="s">
        <v>412</v>
      </c>
      <c r="I85" s="44" t="s">
        <v>51</v>
      </c>
      <c r="J85" s="158" t="s">
        <v>413</v>
      </c>
      <c r="K85" s="139" t="s">
        <v>414</v>
      </c>
      <c r="Q85" s="3">
        <v>27.26</v>
      </c>
      <c r="R85" s="53">
        <f t="shared" si="2"/>
        <v>0</v>
      </c>
    </row>
    <row r="86" spans="1:19" ht="48" x14ac:dyDescent="0.2">
      <c r="A86" s="171" t="s">
        <v>611</v>
      </c>
      <c r="B86" s="172" t="s">
        <v>612</v>
      </c>
      <c r="C86" s="173">
        <f>SUM(C87,C95,C112,C138,C144,)</f>
        <v>735.8</v>
      </c>
      <c r="D86" s="174"/>
      <c r="E86" s="175"/>
      <c r="F86" s="176"/>
      <c r="G86" s="159"/>
      <c r="H86" s="52"/>
      <c r="I86" s="177"/>
      <c r="J86" s="176"/>
      <c r="K86" s="176"/>
      <c r="R86" s="53">
        <f t="shared" ref="R86:R129" si="3">Q86-C86</f>
        <v>-735.8</v>
      </c>
    </row>
    <row r="87" spans="1:19" s="181" customFormat="1" ht="27" x14ac:dyDescent="0.2">
      <c r="A87" s="178" t="s">
        <v>613</v>
      </c>
      <c r="B87" s="22" t="s">
        <v>614</v>
      </c>
      <c r="C87" s="23">
        <f>SUM(C88:C94)</f>
        <v>72.78</v>
      </c>
      <c r="D87" s="16"/>
      <c r="E87" s="17"/>
      <c r="F87" s="179"/>
      <c r="G87" s="159"/>
      <c r="H87" s="179"/>
      <c r="I87" s="20"/>
      <c r="J87" s="18"/>
      <c r="K87" s="18"/>
      <c r="L87" s="180"/>
      <c r="O87" s="182" t="e">
        <f>#REF!/10000</f>
        <v>#REF!</v>
      </c>
      <c r="R87" s="53">
        <f t="shared" si="3"/>
        <v>-72.78</v>
      </c>
    </row>
    <row r="88" spans="1:19" s="49" customFormat="1" ht="51" x14ac:dyDescent="0.2">
      <c r="A88" s="41" t="s">
        <v>44</v>
      </c>
      <c r="B88" s="30" t="s">
        <v>615</v>
      </c>
      <c r="C88" s="31">
        <v>1.6</v>
      </c>
      <c r="D88" s="19" t="s">
        <v>46</v>
      </c>
      <c r="E88" s="38" t="s">
        <v>616</v>
      </c>
      <c r="F88" s="19" t="s">
        <v>617</v>
      </c>
      <c r="G88" s="42" t="s">
        <v>156</v>
      </c>
      <c r="H88" s="42" t="s">
        <v>618</v>
      </c>
      <c r="I88" s="42" t="s">
        <v>619</v>
      </c>
      <c r="J88" s="42" t="s">
        <v>619</v>
      </c>
      <c r="K88" s="42"/>
      <c r="L88" s="183"/>
      <c r="M88" s="4" t="s">
        <v>54</v>
      </c>
      <c r="N88" s="4"/>
      <c r="O88" s="4"/>
      <c r="Q88" s="3">
        <v>1.6</v>
      </c>
      <c r="R88" s="53">
        <f t="shared" si="3"/>
        <v>0</v>
      </c>
    </row>
    <row r="89" spans="1:19" s="49" customFormat="1" ht="51" x14ac:dyDescent="0.2">
      <c r="A89" s="41" t="s">
        <v>55</v>
      </c>
      <c r="B89" s="30" t="s">
        <v>620</v>
      </c>
      <c r="C89" s="72">
        <v>14</v>
      </c>
      <c r="D89" s="71" t="s">
        <v>46</v>
      </c>
      <c r="E89" s="70" t="s">
        <v>616</v>
      </c>
      <c r="F89" s="73" t="s">
        <v>621</v>
      </c>
      <c r="G89" s="184" t="s">
        <v>622</v>
      </c>
      <c r="H89" s="32" t="s">
        <v>623</v>
      </c>
      <c r="I89" s="42" t="s">
        <v>619</v>
      </c>
      <c r="J89" s="42" t="s">
        <v>619</v>
      </c>
      <c r="K89" s="42"/>
      <c r="L89" s="183"/>
      <c r="M89" s="4" t="s">
        <v>54</v>
      </c>
      <c r="N89" s="4"/>
      <c r="O89" s="4" t="s">
        <v>54</v>
      </c>
      <c r="Q89" s="3">
        <v>14</v>
      </c>
      <c r="R89" s="53">
        <f t="shared" si="3"/>
        <v>0</v>
      </c>
    </row>
    <row r="90" spans="1:19" s="49" customFormat="1" ht="25.5" x14ac:dyDescent="0.2">
      <c r="A90" s="41" t="s">
        <v>62</v>
      </c>
      <c r="B90" s="30" t="s">
        <v>624</v>
      </c>
      <c r="C90" s="72">
        <v>12.2</v>
      </c>
      <c r="D90" s="71" t="s">
        <v>308</v>
      </c>
      <c r="E90" s="70" t="s">
        <v>616</v>
      </c>
      <c r="F90" s="73" t="s">
        <v>625</v>
      </c>
      <c r="G90" s="184" t="s">
        <v>626</v>
      </c>
      <c r="H90" s="32" t="s">
        <v>627</v>
      </c>
      <c r="I90" s="44" t="s">
        <v>51</v>
      </c>
      <c r="J90" s="42" t="s">
        <v>628</v>
      </c>
      <c r="K90" s="42"/>
      <c r="L90" s="183"/>
      <c r="M90" s="4" t="s">
        <v>54</v>
      </c>
      <c r="N90" s="4"/>
      <c r="O90" s="4" t="s">
        <v>54</v>
      </c>
      <c r="Q90" s="3">
        <v>12.2</v>
      </c>
      <c r="R90" s="53">
        <f t="shared" si="3"/>
        <v>0</v>
      </c>
    </row>
    <row r="91" spans="1:19" s="49" customFormat="1" ht="25.5" x14ac:dyDescent="0.2">
      <c r="A91" s="41" t="s">
        <v>70</v>
      </c>
      <c r="B91" s="30" t="s">
        <v>629</v>
      </c>
      <c r="C91" s="72">
        <v>14.7</v>
      </c>
      <c r="D91" s="71" t="s">
        <v>308</v>
      </c>
      <c r="E91" s="70" t="s">
        <v>616</v>
      </c>
      <c r="F91" s="73" t="s">
        <v>625</v>
      </c>
      <c r="G91" s="184" t="s">
        <v>630</v>
      </c>
      <c r="H91" s="32" t="s">
        <v>631</v>
      </c>
      <c r="I91" s="44" t="s">
        <v>51</v>
      </c>
      <c r="J91" s="42" t="s">
        <v>628</v>
      </c>
      <c r="K91" s="42"/>
      <c r="L91" s="183"/>
      <c r="M91" s="4" t="s">
        <v>54</v>
      </c>
      <c r="N91" s="4"/>
      <c r="O91" s="4" t="s">
        <v>54</v>
      </c>
      <c r="Q91" s="3">
        <v>14.7</v>
      </c>
      <c r="R91" s="53">
        <f t="shared" si="3"/>
        <v>0</v>
      </c>
    </row>
    <row r="92" spans="1:19" s="49" customFormat="1" ht="38.25" x14ac:dyDescent="0.2">
      <c r="A92" s="41" t="s">
        <v>79</v>
      </c>
      <c r="B92" s="30" t="s">
        <v>632</v>
      </c>
      <c r="C92" s="31">
        <v>16.23</v>
      </c>
      <c r="D92" s="71" t="s">
        <v>46</v>
      </c>
      <c r="E92" s="70" t="s">
        <v>616</v>
      </c>
      <c r="F92" s="184" t="s">
        <v>633</v>
      </c>
      <c r="G92" s="32" t="s">
        <v>634</v>
      </c>
      <c r="H92" s="32" t="s">
        <v>635</v>
      </c>
      <c r="I92" s="44" t="s">
        <v>51</v>
      </c>
      <c r="J92" s="139" t="s">
        <v>636</v>
      </c>
      <c r="K92" s="29"/>
      <c r="L92" s="183"/>
      <c r="M92" s="4" t="s">
        <v>54</v>
      </c>
      <c r="N92" s="4"/>
      <c r="O92" s="4" t="s">
        <v>54</v>
      </c>
      <c r="Q92" s="3">
        <v>16.23</v>
      </c>
      <c r="R92" s="53">
        <f t="shared" si="3"/>
        <v>0</v>
      </c>
    </row>
    <row r="93" spans="1:19" ht="25.5" x14ac:dyDescent="0.2">
      <c r="A93" s="41" t="s">
        <v>86</v>
      </c>
      <c r="B93" s="30" t="s">
        <v>637</v>
      </c>
      <c r="C93" s="31">
        <v>0.35</v>
      </c>
      <c r="D93" s="71" t="s">
        <v>46</v>
      </c>
      <c r="E93" s="70" t="s">
        <v>638</v>
      </c>
      <c r="F93" s="184" t="s">
        <v>633</v>
      </c>
      <c r="G93" s="32" t="s">
        <v>639</v>
      </c>
      <c r="H93" s="32" t="s">
        <v>635</v>
      </c>
      <c r="I93" s="44" t="s">
        <v>51</v>
      </c>
      <c r="J93" s="139" t="s">
        <v>636</v>
      </c>
      <c r="K93" s="29"/>
      <c r="L93" s="185"/>
      <c r="M93" s="4" t="s">
        <v>391</v>
      </c>
      <c r="Q93" s="3">
        <v>0.35</v>
      </c>
      <c r="R93" s="53">
        <f t="shared" si="3"/>
        <v>0</v>
      </c>
    </row>
    <row r="94" spans="1:19" ht="63.75" x14ac:dyDescent="0.2">
      <c r="A94" s="41" t="s">
        <v>91</v>
      </c>
      <c r="B94" s="30" t="s">
        <v>640</v>
      </c>
      <c r="C94" s="31">
        <v>13.7</v>
      </c>
      <c r="D94" s="71" t="s">
        <v>46</v>
      </c>
      <c r="E94" s="70" t="s">
        <v>638</v>
      </c>
      <c r="F94" s="184" t="s">
        <v>641</v>
      </c>
      <c r="G94" s="32" t="s">
        <v>642</v>
      </c>
      <c r="H94" s="32" t="s">
        <v>643</v>
      </c>
      <c r="I94" s="44" t="s">
        <v>51</v>
      </c>
      <c r="J94" s="139" t="s">
        <v>644</v>
      </c>
      <c r="K94" s="29"/>
      <c r="L94" s="185"/>
      <c r="M94" s="4" t="s">
        <v>391</v>
      </c>
      <c r="Q94" s="3">
        <v>13.7</v>
      </c>
      <c r="R94" s="53">
        <f t="shared" si="3"/>
        <v>0</v>
      </c>
    </row>
    <row r="95" spans="1:19" ht="13.5" x14ac:dyDescent="0.2">
      <c r="A95" s="178" t="s">
        <v>645</v>
      </c>
      <c r="B95" s="22" t="s">
        <v>646</v>
      </c>
      <c r="C95" s="23">
        <f>SUM(C96:C111)</f>
        <v>13.549999999999999</v>
      </c>
      <c r="D95" s="16"/>
      <c r="E95" s="17"/>
      <c r="F95" s="179"/>
      <c r="G95" s="159" t="s">
        <v>647</v>
      </c>
      <c r="H95" s="179"/>
      <c r="I95" s="20"/>
      <c r="J95" s="18"/>
      <c r="K95" s="18"/>
      <c r="L95" s="186"/>
      <c r="M95" s="4"/>
      <c r="R95" s="53">
        <f t="shared" si="3"/>
        <v>-13.549999999999999</v>
      </c>
    </row>
    <row r="96" spans="1:19" s="49" customFormat="1" ht="51" x14ac:dyDescent="0.2">
      <c r="A96" s="41" t="s">
        <v>44</v>
      </c>
      <c r="B96" s="30" t="s">
        <v>648</v>
      </c>
      <c r="C96" s="31">
        <v>3.36</v>
      </c>
      <c r="D96" s="187" t="s">
        <v>46</v>
      </c>
      <c r="E96" s="5" t="s">
        <v>649</v>
      </c>
      <c r="F96" s="187" t="s">
        <v>650</v>
      </c>
      <c r="G96" s="187" t="s">
        <v>184</v>
      </c>
      <c r="H96" s="188" t="s">
        <v>651</v>
      </c>
      <c r="I96" s="44" t="s">
        <v>51</v>
      </c>
      <c r="J96" s="187" t="s">
        <v>652</v>
      </c>
      <c r="K96" s="187"/>
      <c r="L96" s="183"/>
      <c r="M96" s="4" t="s">
        <v>54</v>
      </c>
      <c r="N96" s="4"/>
      <c r="O96" s="4"/>
      <c r="Q96" s="3">
        <v>3.36</v>
      </c>
      <c r="R96" s="53">
        <f t="shared" si="3"/>
        <v>0</v>
      </c>
    </row>
    <row r="97" spans="1:18" s="49" customFormat="1" ht="25.5" x14ac:dyDescent="0.2">
      <c r="A97" s="41" t="s">
        <v>55</v>
      </c>
      <c r="B97" s="189" t="s">
        <v>653</v>
      </c>
      <c r="C97" s="74">
        <v>0.14000000000000001</v>
      </c>
      <c r="D97" s="187" t="s">
        <v>46</v>
      </c>
      <c r="E97" s="65" t="s">
        <v>649</v>
      </c>
      <c r="F97" s="190" t="s">
        <v>650</v>
      </c>
      <c r="G97" s="187" t="s">
        <v>654</v>
      </c>
      <c r="H97" s="42" t="s">
        <v>655</v>
      </c>
      <c r="I97" s="44" t="s">
        <v>51</v>
      </c>
      <c r="J97" s="42" t="s">
        <v>656</v>
      </c>
      <c r="K97" s="42"/>
      <c r="L97" s="183"/>
      <c r="M97" s="4" t="s">
        <v>657</v>
      </c>
      <c r="N97" s="4"/>
      <c r="O97" s="4" t="s">
        <v>658</v>
      </c>
      <c r="Q97" s="3">
        <v>0.14000000000000001</v>
      </c>
      <c r="R97" s="53">
        <f t="shared" si="3"/>
        <v>0</v>
      </c>
    </row>
    <row r="98" spans="1:18" s="49" customFormat="1" ht="25.5" x14ac:dyDescent="0.2">
      <c r="A98" s="41" t="s">
        <v>62</v>
      </c>
      <c r="B98" s="66" t="s">
        <v>659</v>
      </c>
      <c r="C98" s="72">
        <v>0.06</v>
      </c>
      <c r="D98" s="71" t="s">
        <v>46</v>
      </c>
      <c r="E98" s="78" t="s">
        <v>649</v>
      </c>
      <c r="F98" s="73" t="s">
        <v>660</v>
      </c>
      <c r="G98" s="59" t="s">
        <v>435</v>
      </c>
      <c r="H98" s="32" t="s">
        <v>661</v>
      </c>
      <c r="I98" s="44" t="s">
        <v>51</v>
      </c>
      <c r="J98" s="42" t="s">
        <v>656</v>
      </c>
      <c r="K98" s="42"/>
      <c r="L98" s="183"/>
      <c r="M98" s="4" t="s">
        <v>54</v>
      </c>
      <c r="N98" s="4"/>
      <c r="O98" s="4" t="s">
        <v>54</v>
      </c>
      <c r="Q98" s="3">
        <v>0.06</v>
      </c>
      <c r="R98" s="53">
        <f t="shared" si="3"/>
        <v>0</v>
      </c>
    </row>
    <row r="99" spans="1:18" s="49" customFormat="1" ht="25.5" x14ac:dyDescent="0.2">
      <c r="A99" s="41" t="s">
        <v>70</v>
      </c>
      <c r="B99" s="191" t="s">
        <v>662</v>
      </c>
      <c r="C99" s="31">
        <v>0.05</v>
      </c>
      <c r="D99" s="187" t="s">
        <v>46</v>
      </c>
      <c r="E99" s="65" t="s">
        <v>649</v>
      </c>
      <c r="F99" s="192" t="s">
        <v>663</v>
      </c>
      <c r="G99" s="187" t="s">
        <v>664</v>
      </c>
      <c r="H99" s="42" t="s">
        <v>665</v>
      </c>
      <c r="I99" s="44" t="s">
        <v>51</v>
      </c>
      <c r="J99" s="42" t="s">
        <v>656</v>
      </c>
      <c r="K99" s="42"/>
      <c r="L99" s="183"/>
      <c r="M99" s="4" t="s">
        <v>54</v>
      </c>
      <c r="N99" s="4"/>
      <c r="O99" s="4" t="s">
        <v>54</v>
      </c>
      <c r="Q99" s="3">
        <v>0.05</v>
      </c>
      <c r="R99" s="53">
        <f t="shared" si="3"/>
        <v>0</v>
      </c>
    </row>
    <row r="100" spans="1:18" s="49" customFormat="1" ht="25.5" x14ac:dyDescent="0.2">
      <c r="A100" s="41" t="s">
        <v>79</v>
      </c>
      <c r="B100" s="189" t="s">
        <v>666</v>
      </c>
      <c r="C100" s="74">
        <v>0.16</v>
      </c>
      <c r="D100" s="187" t="s">
        <v>46</v>
      </c>
      <c r="E100" s="65" t="s">
        <v>649</v>
      </c>
      <c r="F100" s="187" t="s">
        <v>667</v>
      </c>
      <c r="G100" s="187" t="s">
        <v>156</v>
      </c>
      <c r="H100" s="42" t="s">
        <v>668</v>
      </c>
      <c r="I100" s="44" t="s">
        <v>51</v>
      </c>
      <c r="J100" s="42" t="s">
        <v>669</v>
      </c>
      <c r="K100" s="42"/>
      <c r="L100" s="183"/>
      <c r="M100" s="4" t="s">
        <v>54</v>
      </c>
      <c r="N100" s="4"/>
      <c r="O100" s="4" t="s">
        <v>54</v>
      </c>
      <c r="Q100" s="3">
        <v>0.16</v>
      </c>
      <c r="R100" s="53">
        <f t="shared" si="3"/>
        <v>0</v>
      </c>
    </row>
    <row r="101" spans="1:18" s="49" customFormat="1" ht="51" x14ac:dyDescent="0.2">
      <c r="A101" s="41" t="s">
        <v>86</v>
      </c>
      <c r="B101" s="189" t="s">
        <v>670</v>
      </c>
      <c r="C101" s="74">
        <v>4</v>
      </c>
      <c r="D101" s="187" t="s">
        <v>46</v>
      </c>
      <c r="E101" s="65" t="s">
        <v>649</v>
      </c>
      <c r="F101" s="187" t="s">
        <v>667</v>
      </c>
      <c r="G101" s="42" t="s">
        <v>671</v>
      </c>
      <c r="H101" s="193" t="s">
        <v>672</v>
      </c>
      <c r="I101" s="42" t="s">
        <v>673</v>
      </c>
      <c r="J101" s="42" t="s">
        <v>673</v>
      </c>
      <c r="K101" s="42"/>
      <c r="L101" s="183"/>
      <c r="M101" s="4" t="s">
        <v>657</v>
      </c>
      <c r="N101" s="4"/>
      <c r="O101" s="4"/>
      <c r="Q101" s="3">
        <v>4</v>
      </c>
      <c r="R101" s="53">
        <f t="shared" si="3"/>
        <v>0</v>
      </c>
    </row>
    <row r="102" spans="1:18" s="49" customFormat="1" ht="38.25" x14ac:dyDescent="0.2">
      <c r="A102" s="41" t="s">
        <v>91</v>
      </c>
      <c r="B102" s="191" t="s">
        <v>674</v>
      </c>
      <c r="C102" s="31">
        <v>0.05</v>
      </c>
      <c r="D102" s="187" t="s">
        <v>46</v>
      </c>
      <c r="E102" s="5" t="s">
        <v>649</v>
      </c>
      <c r="F102" s="192" t="s">
        <v>675</v>
      </c>
      <c r="G102" s="187" t="s">
        <v>676</v>
      </c>
      <c r="H102" s="188" t="s">
        <v>677</v>
      </c>
      <c r="I102" s="187" t="s">
        <v>678</v>
      </c>
      <c r="J102" s="187" t="s">
        <v>678</v>
      </c>
      <c r="K102" s="187"/>
      <c r="L102" s="183"/>
      <c r="M102" s="4" t="s">
        <v>657</v>
      </c>
      <c r="N102" s="4"/>
      <c r="O102" s="4"/>
      <c r="Q102" s="3">
        <v>0.05</v>
      </c>
      <c r="R102" s="53">
        <f t="shared" si="3"/>
        <v>0</v>
      </c>
    </row>
    <row r="103" spans="1:18" s="49" customFormat="1" ht="25.5" x14ac:dyDescent="0.2">
      <c r="A103" s="41" t="s">
        <v>94</v>
      </c>
      <c r="B103" s="30" t="s">
        <v>679</v>
      </c>
      <c r="C103" s="31">
        <v>0.05</v>
      </c>
      <c r="D103" s="187" t="s">
        <v>46</v>
      </c>
      <c r="E103" s="5" t="s">
        <v>649</v>
      </c>
      <c r="F103" s="187" t="s">
        <v>625</v>
      </c>
      <c r="G103" s="187" t="s">
        <v>680</v>
      </c>
      <c r="H103" s="187" t="s">
        <v>681</v>
      </c>
      <c r="I103" s="44" t="s">
        <v>51</v>
      </c>
      <c r="J103" s="187" t="s">
        <v>682</v>
      </c>
      <c r="K103" s="187"/>
      <c r="L103" s="183"/>
      <c r="M103" s="4" t="s">
        <v>54</v>
      </c>
      <c r="N103" s="4"/>
      <c r="O103" s="4" t="s">
        <v>54</v>
      </c>
      <c r="Q103" s="3">
        <v>0.05</v>
      </c>
      <c r="R103" s="53">
        <f t="shared" si="3"/>
        <v>0</v>
      </c>
    </row>
    <row r="104" spans="1:18" s="49" customFormat="1" ht="25.5" x14ac:dyDescent="0.2">
      <c r="A104" s="41" t="s">
        <v>102</v>
      </c>
      <c r="B104" s="30" t="s">
        <v>683</v>
      </c>
      <c r="C104" s="31">
        <v>0.09</v>
      </c>
      <c r="D104" s="187" t="s">
        <v>46</v>
      </c>
      <c r="E104" s="5" t="s">
        <v>649</v>
      </c>
      <c r="F104" s="187" t="s">
        <v>427</v>
      </c>
      <c r="G104" s="187" t="s">
        <v>684</v>
      </c>
      <c r="H104" s="187" t="s">
        <v>685</v>
      </c>
      <c r="I104" s="44" t="s">
        <v>51</v>
      </c>
      <c r="J104" s="187" t="s">
        <v>682</v>
      </c>
      <c r="K104" s="187"/>
      <c r="L104" s="183"/>
      <c r="M104" s="4" t="s">
        <v>54</v>
      </c>
      <c r="N104" s="4"/>
      <c r="O104" s="4" t="s">
        <v>54</v>
      </c>
      <c r="Q104" s="3">
        <v>0.09</v>
      </c>
      <c r="R104" s="53">
        <f t="shared" si="3"/>
        <v>0</v>
      </c>
    </row>
    <row r="105" spans="1:18" s="49" customFormat="1" ht="25.5" x14ac:dyDescent="0.2">
      <c r="A105" s="41" t="s">
        <v>107</v>
      </c>
      <c r="B105" s="30" t="s">
        <v>686</v>
      </c>
      <c r="C105" s="31">
        <v>0.5</v>
      </c>
      <c r="D105" s="187" t="s">
        <v>46</v>
      </c>
      <c r="E105" s="5" t="s">
        <v>649</v>
      </c>
      <c r="F105" s="187" t="s">
        <v>687</v>
      </c>
      <c r="G105" s="187" t="s">
        <v>688</v>
      </c>
      <c r="H105" s="187" t="s">
        <v>689</v>
      </c>
      <c r="I105" s="44" t="s">
        <v>51</v>
      </c>
      <c r="J105" s="187" t="s">
        <v>690</v>
      </c>
      <c r="K105" s="187"/>
      <c r="L105" s="183"/>
      <c r="M105" s="4" t="s">
        <v>54</v>
      </c>
      <c r="N105" s="4"/>
      <c r="O105" s="4" t="s">
        <v>54</v>
      </c>
      <c r="P105" s="49" t="s">
        <v>691</v>
      </c>
      <c r="Q105" s="3">
        <v>0.5</v>
      </c>
      <c r="R105" s="53">
        <f t="shared" si="3"/>
        <v>0</v>
      </c>
    </row>
    <row r="106" spans="1:18" s="49" customFormat="1" ht="25.5" x14ac:dyDescent="0.2">
      <c r="A106" s="41" t="s">
        <v>112</v>
      </c>
      <c r="B106" s="30" t="s">
        <v>692</v>
      </c>
      <c r="C106" s="31">
        <v>0.06</v>
      </c>
      <c r="D106" s="187" t="s">
        <v>46</v>
      </c>
      <c r="E106" s="5" t="s">
        <v>649</v>
      </c>
      <c r="F106" s="187" t="s">
        <v>660</v>
      </c>
      <c r="G106" s="187" t="s">
        <v>693</v>
      </c>
      <c r="H106" s="187" t="s">
        <v>694</v>
      </c>
      <c r="I106" s="44" t="s">
        <v>51</v>
      </c>
      <c r="J106" s="187" t="s">
        <v>690</v>
      </c>
      <c r="K106" s="187"/>
      <c r="L106" s="183"/>
      <c r="M106" s="4" t="s">
        <v>54</v>
      </c>
      <c r="N106" s="4"/>
      <c r="O106" s="4" t="s">
        <v>54</v>
      </c>
      <c r="Q106" s="3">
        <v>0.06</v>
      </c>
      <c r="R106" s="53">
        <f t="shared" si="3"/>
        <v>0</v>
      </c>
    </row>
    <row r="107" spans="1:18" s="49" customFormat="1" ht="25.5" x14ac:dyDescent="0.2">
      <c r="A107" s="41" t="s">
        <v>117</v>
      </c>
      <c r="B107" s="30" t="s">
        <v>695</v>
      </c>
      <c r="C107" s="31">
        <v>7.0000000000000007E-2</v>
      </c>
      <c r="D107" s="187" t="s">
        <v>46</v>
      </c>
      <c r="E107" s="5" t="s">
        <v>649</v>
      </c>
      <c r="F107" s="187" t="s">
        <v>660</v>
      </c>
      <c r="G107" s="187" t="s">
        <v>425</v>
      </c>
      <c r="H107" s="187" t="s">
        <v>694</v>
      </c>
      <c r="I107" s="44" t="s">
        <v>51</v>
      </c>
      <c r="J107" s="187" t="s">
        <v>690</v>
      </c>
      <c r="K107" s="187"/>
      <c r="L107" s="183"/>
      <c r="M107" s="4" t="s">
        <v>54</v>
      </c>
      <c r="N107" s="4"/>
      <c r="O107" s="4" t="s">
        <v>54</v>
      </c>
      <c r="Q107" s="3">
        <v>7.0000000000000007E-2</v>
      </c>
      <c r="R107" s="53">
        <f t="shared" si="3"/>
        <v>0</v>
      </c>
    </row>
    <row r="108" spans="1:18" s="49" customFormat="1" ht="25.5" x14ac:dyDescent="0.2">
      <c r="A108" s="41" t="s">
        <v>120</v>
      </c>
      <c r="B108" s="30" t="s">
        <v>696</v>
      </c>
      <c r="C108" s="31">
        <v>1</v>
      </c>
      <c r="D108" s="71" t="s">
        <v>46</v>
      </c>
      <c r="E108" s="70" t="s">
        <v>649</v>
      </c>
      <c r="F108" s="184" t="s">
        <v>697</v>
      </c>
      <c r="G108" s="32" t="s">
        <v>698</v>
      </c>
      <c r="H108" s="32" t="s">
        <v>699</v>
      </c>
      <c r="I108" s="44" t="s">
        <v>51</v>
      </c>
      <c r="J108" s="32" t="s">
        <v>700</v>
      </c>
      <c r="K108" s="29"/>
      <c r="L108" s="183"/>
      <c r="M108" s="4" t="s">
        <v>391</v>
      </c>
      <c r="N108" s="4"/>
      <c r="O108" s="4" t="s">
        <v>54</v>
      </c>
      <c r="P108" s="49" t="s">
        <v>701</v>
      </c>
      <c r="Q108" s="3">
        <v>1</v>
      </c>
      <c r="R108" s="53">
        <f t="shared" si="3"/>
        <v>0</v>
      </c>
    </row>
    <row r="109" spans="1:18" ht="63.75" x14ac:dyDescent="0.2">
      <c r="A109" s="41" t="s">
        <v>124</v>
      </c>
      <c r="B109" s="30" t="s">
        <v>702</v>
      </c>
      <c r="C109" s="31">
        <v>3.86</v>
      </c>
      <c r="D109" s="71" t="s">
        <v>46</v>
      </c>
      <c r="E109" s="70" t="s">
        <v>649</v>
      </c>
      <c r="F109" s="184" t="s">
        <v>703</v>
      </c>
      <c r="G109" s="32" t="s">
        <v>704</v>
      </c>
      <c r="H109" s="32" t="s">
        <v>635</v>
      </c>
      <c r="I109" s="32" t="s">
        <v>700</v>
      </c>
      <c r="J109" s="32" t="s">
        <v>700</v>
      </c>
      <c r="K109" s="29"/>
      <c r="L109" s="185"/>
      <c r="M109" s="4" t="s">
        <v>391</v>
      </c>
      <c r="Q109" s="3">
        <v>3.86</v>
      </c>
      <c r="R109" s="53">
        <f t="shared" si="3"/>
        <v>0</v>
      </c>
    </row>
    <row r="110" spans="1:18" ht="25.5" x14ac:dyDescent="0.2">
      <c r="A110" s="41" t="s">
        <v>129</v>
      </c>
      <c r="B110" s="30" t="s">
        <v>705</v>
      </c>
      <c r="C110" s="31">
        <v>0.06</v>
      </c>
      <c r="D110" s="71" t="s">
        <v>46</v>
      </c>
      <c r="E110" s="70" t="s">
        <v>649</v>
      </c>
      <c r="F110" s="184" t="s">
        <v>633</v>
      </c>
      <c r="G110" s="32" t="s">
        <v>706</v>
      </c>
      <c r="H110" s="32" t="s">
        <v>635</v>
      </c>
      <c r="I110" s="44" t="s">
        <v>51</v>
      </c>
      <c r="J110" s="32" t="s">
        <v>700</v>
      </c>
      <c r="K110" s="29"/>
      <c r="L110" s="185"/>
      <c r="M110" s="4" t="s">
        <v>391</v>
      </c>
      <c r="Q110" s="3">
        <v>0.06</v>
      </c>
      <c r="R110" s="53">
        <f t="shared" si="3"/>
        <v>0</v>
      </c>
    </row>
    <row r="111" spans="1:18" ht="25.5" x14ac:dyDescent="0.2">
      <c r="A111" s="41" t="s">
        <v>134</v>
      </c>
      <c r="B111" s="30" t="s">
        <v>707</v>
      </c>
      <c r="C111" s="31">
        <v>0.04</v>
      </c>
      <c r="D111" s="71" t="s">
        <v>46</v>
      </c>
      <c r="E111" s="70" t="s">
        <v>649</v>
      </c>
      <c r="F111" s="184" t="s">
        <v>633</v>
      </c>
      <c r="G111" s="32" t="s">
        <v>708</v>
      </c>
      <c r="H111" s="32" t="s">
        <v>635</v>
      </c>
      <c r="I111" s="44" t="s">
        <v>51</v>
      </c>
      <c r="J111" s="32" t="s">
        <v>700</v>
      </c>
      <c r="K111" s="29"/>
      <c r="L111" s="185"/>
      <c r="M111" s="4" t="s">
        <v>391</v>
      </c>
      <c r="Q111" s="3">
        <v>0.04</v>
      </c>
      <c r="R111" s="53">
        <f t="shared" si="3"/>
        <v>0</v>
      </c>
    </row>
    <row r="112" spans="1:18" ht="13.5" x14ac:dyDescent="0.2">
      <c r="A112" s="178" t="s">
        <v>387</v>
      </c>
      <c r="B112" s="22" t="s">
        <v>709</v>
      </c>
      <c r="C112" s="23">
        <f>SUM(C113:C137)</f>
        <v>36.19</v>
      </c>
      <c r="D112" s="16"/>
      <c r="E112" s="17"/>
      <c r="F112" s="179"/>
      <c r="G112" s="159"/>
      <c r="H112" s="179"/>
      <c r="I112" s="20"/>
      <c r="J112" s="18"/>
      <c r="K112" s="18"/>
      <c r="L112" s="185"/>
      <c r="M112" s="4"/>
      <c r="R112" s="53">
        <f t="shared" si="3"/>
        <v>-36.19</v>
      </c>
    </row>
    <row r="113" spans="1:18" s="49" customFormat="1" ht="38.25" x14ac:dyDescent="0.2">
      <c r="A113" s="41" t="s">
        <v>44</v>
      </c>
      <c r="B113" s="30" t="s">
        <v>710</v>
      </c>
      <c r="C113" s="194">
        <v>1.18</v>
      </c>
      <c r="D113" s="71" t="s">
        <v>46</v>
      </c>
      <c r="E113" s="70" t="s">
        <v>711</v>
      </c>
      <c r="F113" s="71" t="s">
        <v>712</v>
      </c>
      <c r="G113" s="184" t="s">
        <v>713</v>
      </c>
      <c r="H113" s="32" t="s">
        <v>714</v>
      </c>
      <c r="I113" s="42" t="s">
        <v>220</v>
      </c>
      <c r="J113" s="42" t="s">
        <v>220</v>
      </c>
      <c r="K113" s="42"/>
      <c r="L113" s="183"/>
      <c r="M113" s="4" t="s">
        <v>54</v>
      </c>
      <c r="N113" s="4"/>
      <c r="O113" s="4"/>
      <c r="Q113" s="3">
        <v>1.18</v>
      </c>
      <c r="R113" s="53">
        <f t="shared" si="3"/>
        <v>0</v>
      </c>
    </row>
    <row r="114" spans="1:18" s="49" customFormat="1" ht="38.25" x14ac:dyDescent="0.2">
      <c r="A114" s="41" t="s">
        <v>55</v>
      </c>
      <c r="B114" s="30" t="s">
        <v>715</v>
      </c>
      <c r="C114" s="194">
        <v>2.86</v>
      </c>
      <c r="D114" s="71" t="s">
        <v>46</v>
      </c>
      <c r="E114" s="70" t="s">
        <v>711</v>
      </c>
      <c r="F114" s="71" t="s">
        <v>712</v>
      </c>
      <c r="G114" s="184" t="s">
        <v>713</v>
      </c>
      <c r="H114" s="32" t="s">
        <v>716</v>
      </c>
      <c r="I114" s="42" t="s">
        <v>220</v>
      </c>
      <c r="J114" s="42" t="s">
        <v>220</v>
      </c>
      <c r="K114" s="42"/>
      <c r="L114" s="183"/>
      <c r="M114" s="4" t="s">
        <v>54</v>
      </c>
      <c r="N114" s="4"/>
      <c r="O114" s="4" t="s">
        <v>54</v>
      </c>
      <c r="Q114" s="3">
        <v>2.86</v>
      </c>
      <c r="R114" s="53">
        <f t="shared" si="3"/>
        <v>0</v>
      </c>
    </row>
    <row r="115" spans="1:18" s="49" customFormat="1" ht="63.75" x14ac:dyDescent="0.2">
      <c r="A115" s="41" t="s">
        <v>62</v>
      </c>
      <c r="B115" s="195" t="s">
        <v>717</v>
      </c>
      <c r="C115" s="194">
        <v>4.5</v>
      </c>
      <c r="D115" s="71" t="s">
        <v>46</v>
      </c>
      <c r="E115" s="70" t="s">
        <v>711</v>
      </c>
      <c r="F115" s="71" t="s">
        <v>660</v>
      </c>
      <c r="G115" s="184" t="s">
        <v>718</v>
      </c>
      <c r="H115" s="32" t="s">
        <v>719</v>
      </c>
      <c r="I115" s="42" t="s">
        <v>720</v>
      </c>
      <c r="J115" s="42" t="s">
        <v>720</v>
      </c>
      <c r="K115" s="42"/>
      <c r="L115" s="183"/>
      <c r="M115" s="4" t="s">
        <v>54</v>
      </c>
      <c r="N115" s="4"/>
      <c r="O115" s="4" t="s">
        <v>54</v>
      </c>
      <c r="P115" s="49" t="s">
        <v>691</v>
      </c>
      <c r="Q115" s="3">
        <v>4.5</v>
      </c>
      <c r="R115" s="53">
        <f t="shared" si="3"/>
        <v>0</v>
      </c>
    </row>
    <row r="116" spans="1:18" s="49" customFormat="1" ht="51" x14ac:dyDescent="0.2">
      <c r="A116" s="41" t="s">
        <v>70</v>
      </c>
      <c r="B116" s="195" t="s">
        <v>721</v>
      </c>
      <c r="C116" s="194">
        <v>1.5</v>
      </c>
      <c r="D116" s="71" t="s">
        <v>46</v>
      </c>
      <c r="E116" s="70" t="s">
        <v>711</v>
      </c>
      <c r="F116" s="71" t="s">
        <v>712</v>
      </c>
      <c r="G116" s="184" t="s">
        <v>713</v>
      </c>
      <c r="H116" s="32" t="s">
        <v>722</v>
      </c>
      <c r="I116" s="42" t="s">
        <v>720</v>
      </c>
      <c r="J116" s="42" t="s">
        <v>720</v>
      </c>
      <c r="K116" s="42"/>
      <c r="L116" s="183"/>
      <c r="M116" s="4" t="s">
        <v>54</v>
      </c>
      <c r="N116" s="4"/>
      <c r="O116" s="4" t="s">
        <v>54</v>
      </c>
      <c r="Q116" s="3">
        <v>1.5</v>
      </c>
      <c r="R116" s="53">
        <f t="shared" si="3"/>
        <v>0</v>
      </c>
    </row>
    <row r="117" spans="1:18" s="49" customFormat="1" ht="38.25" x14ac:dyDescent="0.2">
      <c r="A117" s="41" t="s">
        <v>79</v>
      </c>
      <c r="B117" s="195" t="s">
        <v>723</v>
      </c>
      <c r="C117" s="194">
        <v>1.45</v>
      </c>
      <c r="D117" s="71" t="s">
        <v>46</v>
      </c>
      <c r="E117" s="70" t="s">
        <v>711</v>
      </c>
      <c r="F117" s="71" t="s">
        <v>667</v>
      </c>
      <c r="G117" s="184" t="s">
        <v>664</v>
      </c>
      <c r="H117" s="32" t="s">
        <v>724</v>
      </c>
      <c r="I117" s="42" t="s">
        <v>720</v>
      </c>
      <c r="J117" s="42" t="s">
        <v>720</v>
      </c>
      <c r="K117" s="42"/>
      <c r="L117" s="183"/>
      <c r="M117" s="4" t="s">
        <v>54</v>
      </c>
      <c r="N117" s="4"/>
      <c r="O117" s="4" t="s">
        <v>54</v>
      </c>
      <c r="Q117" s="3">
        <v>1.45</v>
      </c>
      <c r="R117" s="53">
        <f t="shared" si="3"/>
        <v>0</v>
      </c>
    </row>
    <row r="118" spans="1:18" s="49" customFormat="1" ht="51" x14ac:dyDescent="0.2">
      <c r="A118" s="41" t="s">
        <v>86</v>
      </c>
      <c r="B118" s="195" t="s">
        <v>725</v>
      </c>
      <c r="C118" s="194">
        <v>3</v>
      </c>
      <c r="D118" s="71" t="s">
        <v>46</v>
      </c>
      <c r="E118" s="70" t="s">
        <v>711</v>
      </c>
      <c r="F118" s="71" t="s">
        <v>726</v>
      </c>
      <c r="G118" s="184" t="s">
        <v>727</v>
      </c>
      <c r="H118" s="187" t="s">
        <v>694</v>
      </c>
      <c r="I118" s="42" t="s">
        <v>720</v>
      </c>
      <c r="J118" s="42" t="s">
        <v>720</v>
      </c>
      <c r="K118" s="42"/>
      <c r="L118" s="183"/>
      <c r="M118" s="4" t="s">
        <v>54</v>
      </c>
      <c r="N118" s="4"/>
      <c r="O118" s="4" t="s">
        <v>54</v>
      </c>
      <c r="Q118" s="3">
        <v>3</v>
      </c>
      <c r="R118" s="53">
        <f t="shared" si="3"/>
        <v>0</v>
      </c>
    </row>
    <row r="119" spans="1:18" s="49" customFormat="1" ht="51" x14ac:dyDescent="0.2">
      <c r="A119" s="41" t="s">
        <v>91</v>
      </c>
      <c r="B119" s="195" t="s">
        <v>728</v>
      </c>
      <c r="C119" s="194">
        <v>3</v>
      </c>
      <c r="D119" s="71" t="s">
        <v>46</v>
      </c>
      <c r="E119" s="70" t="s">
        <v>711</v>
      </c>
      <c r="F119" s="71" t="s">
        <v>726</v>
      </c>
      <c r="G119" s="184" t="s">
        <v>727</v>
      </c>
      <c r="H119" s="187" t="s">
        <v>694</v>
      </c>
      <c r="I119" s="42" t="s">
        <v>720</v>
      </c>
      <c r="J119" s="42" t="s">
        <v>720</v>
      </c>
      <c r="K119" s="42"/>
      <c r="L119" s="183"/>
      <c r="M119" s="4" t="s">
        <v>54</v>
      </c>
      <c r="N119" s="4"/>
      <c r="O119" s="4" t="s">
        <v>54</v>
      </c>
      <c r="Q119" s="3">
        <v>3</v>
      </c>
      <c r="R119" s="53">
        <f t="shared" si="3"/>
        <v>0</v>
      </c>
    </row>
    <row r="120" spans="1:18" s="49" customFormat="1" ht="24" x14ac:dyDescent="0.2">
      <c r="A120" s="41" t="s">
        <v>94</v>
      </c>
      <c r="B120" s="196" t="s">
        <v>729</v>
      </c>
      <c r="C120" s="197">
        <v>1.5</v>
      </c>
      <c r="D120" s="97" t="s">
        <v>711</v>
      </c>
      <c r="E120" s="97" t="s">
        <v>711</v>
      </c>
      <c r="F120" s="198" t="s">
        <v>730</v>
      </c>
      <c r="G120" s="199" t="s">
        <v>731</v>
      </c>
      <c r="H120" s="200" t="s">
        <v>732</v>
      </c>
      <c r="I120" s="44" t="s">
        <v>51</v>
      </c>
      <c r="J120" s="339" t="s">
        <v>733</v>
      </c>
      <c r="K120" s="115"/>
      <c r="L120" s="183"/>
      <c r="M120" s="4" t="s">
        <v>54</v>
      </c>
      <c r="N120" s="4"/>
      <c r="O120" s="4" t="s">
        <v>54</v>
      </c>
      <c r="Q120" s="3">
        <v>1.5</v>
      </c>
      <c r="R120" s="53">
        <f t="shared" si="3"/>
        <v>0</v>
      </c>
    </row>
    <row r="121" spans="1:18" s="204" customFormat="1" ht="36" x14ac:dyDescent="0.2">
      <c r="A121" s="41" t="s">
        <v>102</v>
      </c>
      <c r="B121" s="30" t="s">
        <v>734</v>
      </c>
      <c r="C121" s="31">
        <v>1</v>
      </c>
      <c r="D121" s="71" t="s">
        <v>46</v>
      </c>
      <c r="E121" s="70" t="s">
        <v>711</v>
      </c>
      <c r="F121" s="184" t="s">
        <v>735</v>
      </c>
      <c r="G121" s="32" t="s">
        <v>736</v>
      </c>
      <c r="H121" s="32" t="s">
        <v>699</v>
      </c>
      <c r="I121" s="44" t="s">
        <v>51</v>
      </c>
      <c r="J121" s="32" t="s">
        <v>700</v>
      </c>
      <c r="K121" s="29"/>
      <c r="L121" s="201"/>
      <c r="M121" s="4" t="s">
        <v>391</v>
      </c>
      <c r="N121" s="202" t="s">
        <v>737</v>
      </c>
      <c r="O121" s="203"/>
      <c r="P121" s="203" t="s">
        <v>738</v>
      </c>
      <c r="Q121" s="3">
        <v>1</v>
      </c>
      <c r="R121" s="53">
        <f t="shared" si="3"/>
        <v>0</v>
      </c>
    </row>
    <row r="122" spans="1:18" ht="38.25" x14ac:dyDescent="0.2">
      <c r="A122" s="41" t="s">
        <v>107</v>
      </c>
      <c r="B122" s="30" t="s">
        <v>739</v>
      </c>
      <c r="C122" s="31">
        <v>3.83</v>
      </c>
      <c r="D122" s="71" t="s">
        <v>46</v>
      </c>
      <c r="E122" s="70" t="s">
        <v>711</v>
      </c>
      <c r="F122" s="184" t="s">
        <v>740</v>
      </c>
      <c r="G122" s="32" t="s">
        <v>741</v>
      </c>
      <c r="H122" s="32" t="s">
        <v>699</v>
      </c>
      <c r="I122" s="44" t="s">
        <v>51</v>
      </c>
      <c r="J122" s="32" t="s">
        <v>700</v>
      </c>
      <c r="K122" s="29"/>
      <c r="L122" s="185"/>
      <c r="M122" s="4" t="s">
        <v>391</v>
      </c>
      <c r="N122" s="4" t="s">
        <v>150</v>
      </c>
      <c r="Q122" s="3">
        <v>3.83</v>
      </c>
      <c r="R122" s="53">
        <f t="shared" si="3"/>
        <v>0</v>
      </c>
    </row>
    <row r="123" spans="1:18" ht="25.5" x14ac:dyDescent="0.2">
      <c r="A123" s="41" t="s">
        <v>112</v>
      </c>
      <c r="B123" s="30" t="s">
        <v>742</v>
      </c>
      <c r="C123" s="31">
        <v>0.5</v>
      </c>
      <c r="D123" s="71" t="s">
        <v>46</v>
      </c>
      <c r="E123" s="70" t="s">
        <v>711</v>
      </c>
      <c r="F123" s="184" t="s">
        <v>743</v>
      </c>
      <c r="G123" s="32" t="s">
        <v>744</v>
      </c>
      <c r="H123" s="32" t="s">
        <v>699</v>
      </c>
      <c r="I123" s="44" t="s">
        <v>51</v>
      </c>
      <c r="J123" s="32" t="s">
        <v>700</v>
      </c>
      <c r="K123" s="29"/>
      <c r="L123" s="185"/>
      <c r="M123" s="4" t="s">
        <v>391</v>
      </c>
      <c r="Q123" s="3">
        <v>0.5</v>
      </c>
      <c r="R123" s="53">
        <f t="shared" si="3"/>
        <v>0</v>
      </c>
    </row>
    <row r="124" spans="1:18" ht="38.25" x14ac:dyDescent="0.2">
      <c r="A124" s="41" t="s">
        <v>117</v>
      </c>
      <c r="B124" s="30" t="s">
        <v>745</v>
      </c>
      <c r="C124" s="31">
        <v>0.7</v>
      </c>
      <c r="D124" s="71" t="s">
        <v>46</v>
      </c>
      <c r="E124" s="70" t="s">
        <v>711</v>
      </c>
      <c r="F124" s="184" t="s">
        <v>735</v>
      </c>
      <c r="G124" s="32" t="s">
        <v>746</v>
      </c>
      <c r="H124" s="32" t="s">
        <v>747</v>
      </c>
      <c r="I124" s="44" t="s">
        <v>51</v>
      </c>
      <c r="J124" s="32" t="s">
        <v>700</v>
      </c>
      <c r="K124" s="29"/>
      <c r="L124" s="185"/>
      <c r="M124" s="4" t="s">
        <v>391</v>
      </c>
      <c r="Q124" s="3">
        <v>0.7</v>
      </c>
      <c r="R124" s="53">
        <f t="shared" si="3"/>
        <v>0</v>
      </c>
    </row>
    <row r="125" spans="1:18" ht="38.25" x14ac:dyDescent="0.2">
      <c r="A125" s="41" t="s">
        <v>120</v>
      </c>
      <c r="B125" s="30" t="s">
        <v>748</v>
      </c>
      <c r="C125" s="31">
        <v>0.5</v>
      </c>
      <c r="D125" s="71" t="s">
        <v>46</v>
      </c>
      <c r="E125" s="70" t="s">
        <v>711</v>
      </c>
      <c r="F125" s="184" t="s">
        <v>740</v>
      </c>
      <c r="G125" s="32" t="s">
        <v>749</v>
      </c>
      <c r="H125" s="32" t="s">
        <v>747</v>
      </c>
      <c r="I125" s="44" t="s">
        <v>51</v>
      </c>
      <c r="J125" s="32" t="s">
        <v>700</v>
      </c>
      <c r="K125" s="29"/>
      <c r="L125" s="185"/>
      <c r="M125" s="4" t="s">
        <v>391</v>
      </c>
      <c r="Q125" s="3">
        <v>0.5</v>
      </c>
      <c r="R125" s="53">
        <f t="shared" si="3"/>
        <v>0</v>
      </c>
    </row>
    <row r="126" spans="1:18" ht="25.5" x14ac:dyDescent="0.2">
      <c r="A126" s="41" t="s">
        <v>124</v>
      </c>
      <c r="B126" s="30" t="s">
        <v>750</v>
      </c>
      <c r="C126" s="31">
        <v>0.9</v>
      </c>
      <c r="D126" s="71" t="s">
        <v>46</v>
      </c>
      <c r="E126" s="70" t="s">
        <v>711</v>
      </c>
      <c r="F126" s="184" t="s">
        <v>751</v>
      </c>
      <c r="G126" s="32" t="s">
        <v>752</v>
      </c>
      <c r="H126" s="32" t="s">
        <v>747</v>
      </c>
      <c r="I126" s="44" t="s">
        <v>51</v>
      </c>
      <c r="J126" s="32" t="s">
        <v>700</v>
      </c>
      <c r="K126" s="29"/>
      <c r="L126" s="185"/>
      <c r="M126" s="4" t="s">
        <v>391</v>
      </c>
      <c r="Q126" s="3">
        <v>0.9</v>
      </c>
      <c r="R126" s="53">
        <f t="shared" si="3"/>
        <v>0</v>
      </c>
    </row>
    <row r="127" spans="1:18" ht="51" x14ac:dyDescent="0.2">
      <c r="A127" s="41" t="s">
        <v>129</v>
      </c>
      <c r="B127" s="30" t="s">
        <v>753</v>
      </c>
      <c r="C127" s="31">
        <v>1</v>
      </c>
      <c r="D127" s="71" t="s">
        <v>46</v>
      </c>
      <c r="E127" s="70" t="s">
        <v>711</v>
      </c>
      <c r="F127" s="184" t="s">
        <v>754</v>
      </c>
      <c r="G127" s="32" t="s">
        <v>755</v>
      </c>
      <c r="H127" s="32" t="s">
        <v>756</v>
      </c>
      <c r="I127" s="44" t="s">
        <v>51</v>
      </c>
      <c r="J127" s="29" t="s">
        <v>757</v>
      </c>
      <c r="K127" s="29"/>
      <c r="L127" s="185"/>
      <c r="M127" s="4" t="s">
        <v>391</v>
      </c>
      <c r="Q127" s="3">
        <v>1</v>
      </c>
      <c r="R127" s="53">
        <f t="shared" si="3"/>
        <v>0</v>
      </c>
    </row>
    <row r="128" spans="1:18" ht="25.5" x14ac:dyDescent="0.2">
      <c r="A128" s="41" t="s">
        <v>134</v>
      </c>
      <c r="B128" s="30" t="s">
        <v>758</v>
      </c>
      <c r="C128" s="31">
        <v>0.5</v>
      </c>
      <c r="D128" s="71" t="s">
        <v>46</v>
      </c>
      <c r="E128" s="70" t="s">
        <v>711</v>
      </c>
      <c r="F128" s="184" t="s">
        <v>759</v>
      </c>
      <c r="G128" s="32" t="s">
        <v>760</v>
      </c>
      <c r="H128" s="32" t="s">
        <v>635</v>
      </c>
      <c r="I128" s="44" t="s">
        <v>51</v>
      </c>
      <c r="J128" s="32" t="s">
        <v>761</v>
      </c>
      <c r="K128" s="29"/>
      <c r="L128" s="185"/>
      <c r="M128" s="4" t="s">
        <v>391</v>
      </c>
      <c r="Q128" s="3">
        <v>0.5</v>
      </c>
      <c r="R128" s="53">
        <f t="shared" si="3"/>
        <v>0</v>
      </c>
    </row>
    <row r="129" spans="1:18" ht="38.25" x14ac:dyDescent="0.2">
      <c r="A129" s="41" t="s">
        <v>139</v>
      </c>
      <c r="B129" s="30" t="s">
        <v>762</v>
      </c>
      <c r="C129" s="31">
        <v>0.11</v>
      </c>
      <c r="D129" s="71" t="s">
        <v>46</v>
      </c>
      <c r="E129" s="70" t="s">
        <v>711</v>
      </c>
      <c r="F129" s="184" t="s">
        <v>763</v>
      </c>
      <c r="G129" s="32" t="s">
        <v>764</v>
      </c>
      <c r="H129" s="32" t="s">
        <v>635</v>
      </c>
      <c r="I129" s="44" t="s">
        <v>51</v>
      </c>
      <c r="J129" s="32" t="s">
        <v>761</v>
      </c>
      <c r="K129" s="29"/>
      <c r="L129" s="185"/>
      <c r="M129" s="4" t="s">
        <v>391</v>
      </c>
      <c r="Q129" s="3">
        <v>0.11</v>
      </c>
      <c r="R129" s="53">
        <f t="shared" si="3"/>
        <v>0</v>
      </c>
    </row>
    <row r="130" spans="1:18" ht="38.25" x14ac:dyDescent="0.2">
      <c r="A130" s="41" t="s">
        <v>143</v>
      </c>
      <c r="B130" s="30" t="s">
        <v>765</v>
      </c>
      <c r="C130" s="31">
        <v>0.11</v>
      </c>
      <c r="D130" s="71" t="s">
        <v>46</v>
      </c>
      <c r="E130" s="70" t="s">
        <v>711</v>
      </c>
      <c r="F130" s="184" t="s">
        <v>763</v>
      </c>
      <c r="G130" s="32" t="s">
        <v>766</v>
      </c>
      <c r="H130" s="32" t="s">
        <v>635</v>
      </c>
      <c r="I130" s="44" t="s">
        <v>51</v>
      </c>
      <c r="J130" s="32" t="s">
        <v>761</v>
      </c>
      <c r="K130" s="29"/>
      <c r="L130" s="185"/>
      <c r="M130" s="4" t="s">
        <v>391</v>
      </c>
      <c r="Q130" s="3">
        <v>0.11</v>
      </c>
      <c r="R130" s="53">
        <f t="shared" ref="R130:R166" si="4">Q130-C130</f>
        <v>0</v>
      </c>
    </row>
    <row r="131" spans="1:18" ht="25.5" x14ac:dyDescent="0.2">
      <c r="A131" s="41" t="s">
        <v>146</v>
      </c>
      <c r="B131" s="30" t="s">
        <v>767</v>
      </c>
      <c r="C131" s="31">
        <v>0.8</v>
      </c>
      <c r="D131" s="71" t="s">
        <v>768</v>
      </c>
      <c r="E131" s="70" t="s">
        <v>711</v>
      </c>
      <c r="F131" s="184" t="s">
        <v>769</v>
      </c>
      <c r="G131" s="32" t="s">
        <v>770</v>
      </c>
      <c r="H131" s="32" t="s">
        <v>635</v>
      </c>
      <c r="I131" s="44" t="s">
        <v>51</v>
      </c>
      <c r="J131" s="32" t="s">
        <v>761</v>
      </c>
      <c r="K131" s="29"/>
      <c r="L131" s="185"/>
      <c r="M131" s="4" t="s">
        <v>391</v>
      </c>
      <c r="Q131" s="3">
        <v>0.8</v>
      </c>
      <c r="R131" s="53">
        <f t="shared" si="4"/>
        <v>0</v>
      </c>
    </row>
    <row r="132" spans="1:18" ht="25.5" x14ac:dyDescent="0.2">
      <c r="A132" s="41" t="s">
        <v>152</v>
      </c>
      <c r="B132" s="30" t="s">
        <v>771</v>
      </c>
      <c r="C132" s="31">
        <v>0.9</v>
      </c>
      <c r="D132" s="71" t="s">
        <v>768</v>
      </c>
      <c r="E132" s="70" t="s">
        <v>711</v>
      </c>
      <c r="F132" s="184" t="s">
        <v>769</v>
      </c>
      <c r="G132" s="32" t="s">
        <v>772</v>
      </c>
      <c r="H132" s="32" t="s">
        <v>635</v>
      </c>
      <c r="I132" s="44" t="s">
        <v>51</v>
      </c>
      <c r="J132" s="32" t="s">
        <v>761</v>
      </c>
      <c r="K132" s="29"/>
      <c r="L132" s="185"/>
      <c r="M132" s="4" t="s">
        <v>391</v>
      </c>
      <c r="Q132" s="3">
        <v>0.9</v>
      </c>
      <c r="R132" s="53">
        <f t="shared" si="4"/>
        <v>0</v>
      </c>
    </row>
    <row r="133" spans="1:18" ht="25.5" x14ac:dyDescent="0.2">
      <c r="A133" s="41" t="s">
        <v>160</v>
      </c>
      <c r="B133" s="30" t="s">
        <v>773</v>
      </c>
      <c r="C133" s="31">
        <v>0.19</v>
      </c>
      <c r="D133" s="71" t="s">
        <v>46</v>
      </c>
      <c r="E133" s="70" t="s">
        <v>711</v>
      </c>
      <c r="F133" s="184" t="s">
        <v>774</v>
      </c>
      <c r="G133" s="32" t="s">
        <v>775</v>
      </c>
      <c r="H133" s="32" t="s">
        <v>635</v>
      </c>
      <c r="I133" s="44" t="s">
        <v>51</v>
      </c>
      <c r="J133" s="32" t="s">
        <v>761</v>
      </c>
      <c r="K133" s="29"/>
      <c r="L133" s="185"/>
      <c r="M133" s="4" t="s">
        <v>391</v>
      </c>
      <c r="Q133" s="3">
        <v>0.19</v>
      </c>
      <c r="R133" s="53">
        <f t="shared" si="4"/>
        <v>0</v>
      </c>
    </row>
    <row r="134" spans="1:18" ht="38.25" x14ac:dyDescent="0.2">
      <c r="A134" s="41" t="s">
        <v>165</v>
      </c>
      <c r="B134" s="30" t="s">
        <v>776</v>
      </c>
      <c r="C134" s="31">
        <v>2.06</v>
      </c>
      <c r="D134" s="71" t="s">
        <v>46</v>
      </c>
      <c r="E134" s="70" t="s">
        <v>711</v>
      </c>
      <c r="F134" s="184" t="s">
        <v>777</v>
      </c>
      <c r="G134" s="32" t="s">
        <v>778</v>
      </c>
      <c r="H134" s="32" t="s">
        <v>779</v>
      </c>
      <c r="I134" s="44" t="s">
        <v>51</v>
      </c>
      <c r="J134" s="32" t="s">
        <v>761</v>
      </c>
      <c r="K134" s="29"/>
      <c r="L134" s="185"/>
      <c r="M134" s="4" t="s">
        <v>391</v>
      </c>
      <c r="Q134" s="3">
        <v>2.06</v>
      </c>
      <c r="R134" s="53">
        <f t="shared" si="4"/>
        <v>0</v>
      </c>
    </row>
    <row r="135" spans="1:18" ht="38.25" x14ac:dyDescent="0.2">
      <c r="A135" s="41" t="s">
        <v>172</v>
      </c>
      <c r="B135" s="30" t="s">
        <v>780</v>
      </c>
      <c r="C135" s="31">
        <v>1.1000000000000001</v>
      </c>
      <c r="D135" s="71" t="s">
        <v>46</v>
      </c>
      <c r="E135" s="70" t="s">
        <v>711</v>
      </c>
      <c r="F135" s="184" t="s">
        <v>168</v>
      </c>
      <c r="G135" s="32" t="s">
        <v>781</v>
      </c>
      <c r="H135" s="32" t="s">
        <v>779</v>
      </c>
      <c r="I135" s="44" t="s">
        <v>51</v>
      </c>
      <c r="J135" s="32" t="s">
        <v>761</v>
      </c>
      <c r="K135" s="29"/>
      <c r="L135" s="186"/>
      <c r="M135" s="4" t="s">
        <v>391</v>
      </c>
      <c r="N135" s="4">
        <v>1.5</v>
      </c>
      <c r="Q135" s="3">
        <v>1.1000000000000001</v>
      </c>
      <c r="R135" s="53">
        <f t="shared" si="4"/>
        <v>0</v>
      </c>
    </row>
    <row r="136" spans="1:18" ht="51" x14ac:dyDescent="0.2">
      <c r="A136" s="41" t="s">
        <v>176</v>
      </c>
      <c r="B136" s="30" t="s">
        <v>782</v>
      </c>
      <c r="C136" s="31">
        <v>2</v>
      </c>
      <c r="D136" s="71" t="s">
        <v>46</v>
      </c>
      <c r="E136" s="70" t="s">
        <v>711</v>
      </c>
      <c r="F136" s="184" t="s">
        <v>783</v>
      </c>
      <c r="G136" s="32" t="s">
        <v>784</v>
      </c>
      <c r="H136" s="32" t="s">
        <v>779</v>
      </c>
      <c r="I136" s="44" t="s">
        <v>51</v>
      </c>
      <c r="J136" s="32" t="s">
        <v>761</v>
      </c>
      <c r="K136" s="29"/>
      <c r="L136" s="186"/>
      <c r="M136" s="4" t="s">
        <v>391</v>
      </c>
      <c r="N136" s="205">
        <f>C134-N135</f>
        <v>0.56000000000000005</v>
      </c>
      <c r="Q136" s="3">
        <v>2</v>
      </c>
      <c r="R136" s="53">
        <f t="shared" si="4"/>
        <v>0</v>
      </c>
    </row>
    <row r="137" spans="1:18" ht="25.5" x14ac:dyDescent="0.2">
      <c r="A137" s="41" t="s">
        <v>181</v>
      </c>
      <c r="B137" s="30" t="s">
        <v>785</v>
      </c>
      <c r="C137" s="31">
        <v>1</v>
      </c>
      <c r="D137" s="71" t="s">
        <v>46</v>
      </c>
      <c r="E137" s="70" t="s">
        <v>711</v>
      </c>
      <c r="F137" s="184" t="s">
        <v>754</v>
      </c>
      <c r="G137" s="32" t="s">
        <v>786</v>
      </c>
      <c r="H137" s="32" t="s">
        <v>779</v>
      </c>
      <c r="I137" s="44" t="s">
        <v>51</v>
      </c>
      <c r="J137" s="32" t="s">
        <v>761</v>
      </c>
      <c r="K137" s="29"/>
      <c r="L137" s="186"/>
      <c r="M137" s="4" t="s">
        <v>391</v>
      </c>
      <c r="Q137" s="3">
        <v>1</v>
      </c>
      <c r="R137" s="53">
        <f t="shared" si="4"/>
        <v>0</v>
      </c>
    </row>
    <row r="138" spans="1:18" ht="40.5" x14ac:dyDescent="0.2">
      <c r="A138" s="178" t="s">
        <v>820</v>
      </c>
      <c r="B138" s="22" t="s">
        <v>821</v>
      </c>
      <c r="C138" s="23">
        <f>SUM(C139:C143)</f>
        <v>543.43999999999994</v>
      </c>
      <c r="D138" s="16"/>
      <c r="E138" s="17"/>
      <c r="F138" s="179"/>
      <c r="G138" s="159"/>
      <c r="H138" s="179"/>
      <c r="I138" s="20"/>
      <c r="J138" s="18"/>
      <c r="K138" s="18"/>
      <c r="L138" s="186"/>
      <c r="M138" s="4"/>
      <c r="N138" s="4">
        <v>1</v>
      </c>
      <c r="Q138" s="49"/>
      <c r="R138" s="53">
        <f t="shared" si="4"/>
        <v>-543.43999999999994</v>
      </c>
    </row>
    <row r="139" spans="1:18" s="49" customFormat="1" ht="38.25" x14ac:dyDescent="0.2">
      <c r="A139" s="41" t="s">
        <v>44</v>
      </c>
      <c r="B139" s="191" t="s">
        <v>822</v>
      </c>
      <c r="C139" s="217">
        <v>24.4</v>
      </c>
      <c r="D139" s="19" t="s">
        <v>46</v>
      </c>
      <c r="E139" s="38" t="s">
        <v>823</v>
      </c>
      <c r="F139" s="192" t="s">
        <v>824</v>
      </c>
      <c r="G139" s="193" t="s">
        <v>156</v>
      </c>
      <c r="H139" s="19" t="s">
        <v>825</v>
      </c>
      <c r="I139" s="44" t="s">
        <v>51</v>
      </c>
      <c r="J139" s="187" t="s">
        <v>826</v>
      </c>
      <c r="K139" s="187"/>
      <c r="L139" s="183"/>
      <c r="M139" s="4" t="s">
        <v>54</v>
      </c>
      <c r="N139" s="4"/>
      <c r="O139" s="4"/>
      <c r="Q139" s="3">
        <v>24.4</v>
      </c>
      <c r="R139" s="53">
        <f t="shared" si="4"/>
        <v>0</v>
      </c>
    </row>
    <row r="140" spans="1:18" s="49" customFormat="1" ht="89.25" x14ac:dyDescent="0.2">
      <c r="A140" s="41" t="s">
        <v>55</v>
      </c>
      <c r="B140" s="66" t="s">
        <v>827</v>
      </c>
      <c r="C140" s="72">
        <v>33.6</v>
      </c>
      <c r="D140" s="71" t="s">
        <v>46</v>
      </c>
      <c r="E140" s="78" t="s">
        <v>823</v>
      </c>
      <c r="F140" s="73" t="s">
        <v>663</v>
      </c>
      <c r="G140" s="59" t="s">
        <v>156</v>
      </c>
      <c r="H140" s="32" t="s">
        <v>828</v>
      </c>
      <c r="I140" s="42" t="s">
        <v>829</v>
      </c>
      <c r="J140" s="42" t="s">
        <v>829</v>
      </c>
      <c r="K140" s="42"/>
      <c r="L140" s="183"/>
      <c r="M140" s="4" t="s">
        <v>54</v>
      </c>
      <c r="N140" s="4"/>
      <c r="O140" s="4" t="s">
        <v>54</v>
      </c>
      <c r="Q140" s="3">
        <v>33.6</v>
      </c>
      <c r="R140" s="53">
        <f t="shared" si="4"/>
        <v>0</v>
      </c>
    </row>
    <row r="141" spans="1:18" ht="49.5" customHeight="1" x14ac:dyDescent="0.2">
      <c r="A141" s="41" t="s">
        <v>62</v>
      </c>
      <c r="B141" s="191" t="s">
        <v>830</v>
      </c>
      <c r="C141" s="31">
        <v>25.14</v>
      </c>
      <c r="D141" s="19" t="s">
        <v>46</v>
      </c>
      <c r="E141" s="38" t="s">
        <v>823</v>
      </c>
      <c r="F141" s="192" t="s">
        <v>824</v>
      </c>
      <c r="G141" s="193" t="s">
        <v>831</v>
      </c>
      <c r="H141" s="218" t="s">
        <v>832</v>
      </c>
      <c r="I141" s="42" t="s">
        <v>656</v>
      </c>
      <c r="J141" s="42" t="s">
        <v>656</v>
      </c>
      <c r="K141" s="42"/>
      <c r="L141" s="32"/>
      <c r="M141" s="4" t="s">
        <v>54</v>
      </c>
      <c r="O141" s="4" t="s">
        <v>54</v>
      </c>
      <c r="Q141" s="3">
        <v>25.14</v>
      </c>
      <c r="R141" s="53">
        <f t="shared" si="4"/>
        <v>0</v>
      </c>
    </row>
    <row r="142" spans="1:18" s="49" customFormat="1" ht="38.25" x14ac:dyDescent="0.2">
      <c r="A142" s="41" t="s">
        <v>70</v>
      </c>
      <c r="B142" s="191" t="s">
        <v>833</v>
      </c>
      <c r="C142" s="31">
        <v>453</v>
      </c>
      <c r="D142" s="19" t="s">
        <v>88</v>
      </c>
      <c r="E142" s="38" t="s">
        <v>88</v>
      </c>
      <c r="F142" s="192" t="s">
        <v>834</v>
      </c>
      <c r="G142" s="159"/>
      <c r="H142" s="42" t="s">
        <v>835</v>
      </c>
      <c r="I142" s="44" t="s">
        <v>51</v>
      </c>
      <c r="J142" s="42" t="s">
        <v>720</v>
      </c>
      <c r="K142" s="42"/>
      <c r="L142" s="183"/>
      <c r="M142" s="4" t="s">
        <v>54</v>
      </c>
      <c r="N142" s="4"/>
      <c r="O142" s="4" t="s">
        <v>54</v>
      </c>
      <c r="Q142" s="3">
        <v>453</v>
      </c>
      <c r="R142" s="53">
        <f t="shared" si="4"/>
        <v>0</v>
      </c>
    </row>
    <row r="143" spans="1:18" s="49" customFormat="1" ht="51" x14ac:dyDescent="0.2">
      <c r="A143" s="41" t="s">
        <v>79</v>
      </c>
      <c r="B143" s="30" t="s">
        <v>836</v>
      </c>
      <c r="C143" s="31">
        <v>7.3</v>
      </c>
      <c r="D143" s="71" t="s">
        <v>46</v>
      </c>
      <c r="E143" s="70" t="s">
        <v>823</v>
      </c>
      <c r="F143" s="184" t="s">
        <v>837</v>
      </c>
      <c r="G143" s="32" t="s">
        <v>838</v>
      </c>
      <c r="H143" s="32" t="s">
        <v>839</v>
      </c>
      <c r="I143" s="42" t="s">
        <v>840</v>
      </c>
      <c r="J143" s="42" t="s">
        <v>840</v>
      </c>
      <c r="K143" s="29"/>
      <c r="L143" s="183"/>
      <c r="M143" s="4" t="s">
        <v>54</v>
      </c>
      <c r="N143" s="4"/>
      <c r="O143" s="4" t="s">
        <v>54</v>
      </c>
      <c r="Q143" s="3">
        <v>7.3</v>
      </c>
      <c r="R143" s="53">
        <f t="shared" si="4"/>
        <v>0</v>
      </c>
    </row>
    <row r="144" spans="1:18" ht="13.5" x14ac:dyDescent="0.2">
      <c r="A144" s="178" t="s">
        <v>845</v>
      </c>
      <c r="B144" s="22" t="s">
        <v>846</v>
      </c>
      <c r="C144" s="23">
        <f>SUM(C145:C154)</f>
        <v>69.839999999999989</v>
      </c>
      <c r="D144" s="16"/>
      <c r="E144" s="17"/>
      <c r="F144" s="179"/>
      <c r="G144" s="159"/>
      <c r="H144" s="179"/>
      <c r="I144" s="20"/>
      <c r="J144" s="18"/>
      <c r="K144" s="18"/>
      <c r="L144" s="185"/>
      <c r="M144" s="4"/>
      <c r="R144" s="53">
        <f t="shared" si="4"/>
        <v>-69.839999999999989</v>
      </c>
    </row>
    <row r="145" spans="1:18" s="49" customFormat="1" ht="25.5" x14ac:dyDescent="0.2">
      <c r="A145" s="41" t="s">
        <v>44</v>
      </c>
      <c r="B145" s="66" t="s">
        <v>851</v>
      </c>
      <c r="C145" s="72">
        <v>16.82</v>
      </c>
      <c r="D145" s="19" t="s">
        <v>46</v>
      </c>
      <c r="E145" s="38" t="s">
        <v>505</v>
      </c>
      <c r="F145" s="29" t="s">
        <v>687</v>
      </c>
      <c r="G145" s="32" t="s">
        <v>852</v>
      </c>
      <c r="H145" s="32" t="s">
        <v>853</v>
      </c>
      <c r="I145" s="44" t="s">
        <v>51</v>
      </c>
      <c r="J145" s="42" t="s">
        <v>854</v>
      </c>
      <c r="K145" s="42"/>
      <c r="L145" s="183"/>
      <c r="M145" s="4" t="s">
        <v>54</v>
      </c>
      <c r="N145" s="4"/>
      <c r="O145" s="4" t="s">
        <v>54</v>
      </c>
      <c r="Q145" s="3">
        <v>16.82</v>
      </c>
      <c r="R145" s="53">
        <f t="shared" si="4"/>
        <v>0</v>
      </c>
    </row>
    <row r="146" spans="1:18" s="49" customFormat="1" ht="38.25" x14ac:dyDescent="0.2">
      <c r="A146" s="41" t="s">
        <v>55</v>
      </c>
      <c r="B146" s="66" t="s">
        <v>855</v>
      </c>
      <c r="C146" s="72">
        <v>3.9</v>
      </c>
      <c r="D146" s="19" t="s">
        <v>46</v>
      </c>
      <c r="E146" s="8" t="s">
        <v>856</v>
      </c>
      <c r="F146" s="139" t="s">
        <v>857</v>
      </c>
      <c r="G146" s="8" t="s">
        <v>858</v>
      </c>
      <c r="H146" s="139" t="s">
        <v>859</v>
      </c>
      <c r="I146" s="44" t="s">
        <v>51</v>
      </c>
      <c r="J146" s="42" t="s">
        <v>854</v>
      </c>
      <c r="K146" s="42"/>
      <c r="L146" s="225"/>
      <c r="M146" s="4" t="s">
        <v>54</v>
      </c>
      <c r="N146" s="4"/>
      <c r="O146" s="4" t="s">
        <v>54</v>
      </c>
      <c r="Q146" s="3">
        <v>3.9</v>
      </c>
      <c r="R146" s="53">
        <f t="shared" si="4"/>
        <v>0</v>
      </c>
    </row>
    <row r="147" spans="1:18" ht="38.25" x14ac:dyDescent="0.2">
      <c r="A147" s="41" t="s">
        <v>62</v>
      </c>
      <c r="B147" s="66" t="s">
        <v>860</v>
      </c>
      <c r="C147" s="72">
        <v>5.79</v>
      </c>
      <c r="D147" s="19" t="s">
        <v>46</v>
      </c>
      <c r="E147" s="38" t="s">
        <v>505</v>
      </c>
      <c r="F147" s="29" t="s">
        <v>861</v>
      </c>
      <c r="G147" s="159"/>
      <c r="H147" s="32" t="s">
        <v>694</v>
      </c>
      <c r="I147" s="44" t="s">
        <v>51</v>
      </c>
      <c r="J147" s="42" t="s">
        <v>862</v>
      </c>
      <c r="K147" s="42"/>
      <c r="L147" s="32"/>
      <c r="M147" s="4" t="s">
        <v>54</v>
      </c>
      <c r="O147" s="4" t="s">
        <v>54</v>
      </c>
      <c r="Q147" s="3">
        <v>5.79</v>
      </c>
      <c r="R147" s="53">
        <f t="shared" si="4"/>
        <v>0</v>
      </c>
    </row>
    <row r="148" spans="1:18" ht="38.25" x14ac:dyDescent="0.2">
      <c r="A148" s="41" t="s">
        <v>70</v>
      </c>
      <c r="B148" s="66" t="s">
        <v>863</v>
      </c>
      <c r="C148" s="72">
        <v>7.69</v>
      </c>
      <c r="D148" s="19" t="s">
        <v>46</v>
      </c>
      <c r="E148" s="38" t="s">
        <v>505</v>
      </c>
      <c r="F148" s="29" t="s">
        <v>667</v>
      </c>
      <c r="G148" s="8" t="s">
        <v>443</v>
      </c>
      <c r="H148" s="32" t="s">
        <v>694</v>
      </c>
      <c r="I148" s="42" t="s">
        <v>862</v>
      </c>
      <c r="J148" s="42" t="s">
        <v>862</v>
      </c>
      <c r="K148" s="42"/>
      <c r="L148" s="225"/>
      <c r="M148" s="4" t="s">
        <v>54</v>
      </c>
      <c r="O148" s="4" t="s">
        <v>54</v>
      </c>
      <c r="Q148" s="3">
        <v>7.69</v>
      </c>
      <c r="R148" s="53">
        <f t="shared" si="4"/>
        <v>0</v>
      </c>
    </row>
    <row r="149" spans="1:18" ht="38.25" x14ac:dyDescent="0.2">
      <c r="A149" s="41" t="s">
        <v>79</v>
      </c>
      <c r="B149" s="66" t="s">
        <v>864</v>
      </c>
      <c r="C149" s="72">
        <v>5.4</v>
      </c>
      <c r="D149" s="19" t="s">
        <v>46</v>
      </c>
      <c r="E149" s="38" t="s">
        <v>505</v>
      </c>
      <c r="F149" s="29" t="s">
        <v>687</v>
      </c>
      <c r="G149" s="8" t="s">
        <v>126</v>
      </c>
      <c r="H149" s="32" t="s">
        <v>694</v>
      </c>
      <c r="I149" s="44" t="s">
        <v>51</v>
      </c>
      <c r="J149" s="42" t="s">
        <v>862</v>
      </c>
      <c r="K149" s="42"/>
      <c r="L149" s="225"/>
      <c r="M149" s="4" t="s">
        <v>54</v>
      </c>
      <c r="Q149" s="3">
        <v>5.4</v>
      </c>
      <c r="R149" s="53">
        <f t="shared" si="4"/>
        <v>0</v>
      </c>
    </row>
    <row r="150" spans="1:18" ht="25.5" x14ac:dyDescent="0.2">
      <c r="A150" s="41" t="s">
        <v>86</v>
      </c>
      <c r="B150" s="66" t="s">
        <v>865</v>
      </c>
      <c r="C150" s="72">
        <v>5.2</v>
      </c>
      <c r="D150" s="19" t="s">
        <v>46</v>
      </c>
      <c r="E150" s="38" t="s">
        <v>505</v>
      </c>
      <c r="F150" s="29" t="s">
        <v>730</v>
      </c>
      <c r="G150" s="8" t="s">
        <v>866</v>
      </c>
      <c r="H150" s="32" t="s">
        <v>694</v>
      </c>
      <c r="I150" s="44" t="s">
        <v>51</v>
      </c>
      <c r="J150" s="42" t="s">
        <v>862</v>
      </c>
      <c r="K150" s="42"/>
      <c r="L150" s="225"/>
      <c r="M150" s="4" t="s">
        <v>54</v>
      </c>
      <c r="O150" s="4" t="s">
        <v>54</v>
      </c>
      <c r="Q150" s="3">
        <v>5.2</v>
      </c>
      <c r="R150" s="53">
        <f t="shared" si="4"/>
        <v>0</v>
      </c>
    </row>
    <row r="151" spans="1:18" ht="25.5" x14ac:dyDescent="0.2">
      <c r="A151" s="41" t="s">
        <v>91</v>
      </c>
      <c r="B151" s="30" t="s">
        <v>867</v>
      </c>
      <c r="C151" s="31">
        <v>7.27</v>
      </c>
      <c r="D151" s="71" t="s">
        <v>46</v>
      </c>
      <c r="E151" s="70" t="s">
        <v>505</v>
      </c>
      <c r="F151" s="184" t="s">
        <v>509</v>
      </c>
      <c r="G151" s="32" t="s">
        <v>868</v>
      </c>
      <c r="H151" s="32" t="s">
        <v>699</v>
      </c>
      <c r="I151" s="44" t="s">
        <v>51</v>
      </c>
      <c r="J151" s="32" t="s">
        <v>761</v>
      </c>
      <c r="K151" s="29"/>
      <c r="L151" s="225"/>
      <c r="M151" s="4" t="s">
        <v>391</v>
      </c>
      <c r="O151" s="4" t="s">
        <v>54</v>
      </c>
      <c r="Q151" s="3">
        <v>7.27</v>
      </c>
      <c r="R151" s="53">
        <f t="shared" si="4"/>
        <v>0</v>
      </c>
    </row>
    <row r="152" spans="1:18" ht="63.75" x14ac:dyDescent="0.2">
      <c r="A152" s="41" t="s">
        <v>94</v>
      </c>
      <c r="B152" s="30" t="s">
        <v>873</v>
      </c>
      <c r="C152" s="31">
        <v>7.01</v>
      </c>
      <c r="D152" s="71" t="s">
        <v>46</v>
      </c>
      <c r="E152" s="70" t="s">
        <v>505</v>
      </c>
      <c r="F152" s="184" t="s">
        <v>509</v>
      </c>
      <c r="G152" s="32" t="s">
        <v>874</v>
      </c>
      <c r="H152" s="32" t="s">
        <v>635</v>
      </c>
      <c r="I152" s="32" t="s">
        <v>761</v>
      </c>
      <c r="J152" s="32" t="s">
        <v>761</v>
      </c>
      <c r="K152" s="29"/>
      <c r="L152" s="185"/>
      <c r="M152" s="4" t="s">
        <v>391</v>
      </c>
      <c r="Q152" s="3">
        <v>7.01</v>
      </c>
      <c r="R152" s="53">
        <f t="shared" si="4"/>
        <v>0</v>
      </c>
    </row>
    <row r="153" spans="1:18" ht="63.75" x14ac:dyDescent="0.2">
      <c r="A153" s="41" t="s">
        <v>102</v>
      </c>
      <c r="B153" s="30" t="s">
        <v>875</v>
      </c>
      <c r="C153" s="31">
        <v>5.26</v>
      </c>
      <c r="D153" s="19" t="s">
        <v>46</v>
      </c>
      <c r="E153" s="38" t="s">
        <v>505</v>
      </c>
      <c r="F153" s="19" t="s">
        <v>743</v>
      </c>
      <c r="G153" s="32" t="s">
        <v>876</v>
      </c>
      <c r="H153" s="43"/>
      <c r="I153" s="32" t="s">
        <v>761</v>
      </c>
      <c r="J153" s="32" t="s">
        <v>761</v>
      </c>
      <c r="K153" s="42"/>
      <c r="L153" s="185"/>
      <c r="M153" s="4" t="s">
        <v>391</v>
      </c>
      <c r="Q153" s="3">
        <v>5.26</v>
      </c>
      <c r="R153" s="53">
        <f t="shared" si="4"/>
        <v>0</v>
      </c>
    </row>
    <row r="154" spans="1:18" s="49" customFormat="1" ht="63.75" x14ac:dyDescent="0.2">
      <c r="A154" s="41" t="s">
        <v>107</v>
      </c>
      <c r="B154" s="30" t="s">
        <v>877</v>
      </c>
      <c r="C154" s="31">
        <v>5.5</v>
      </c>
      <c r="D154" s="19" t="s">
        <v>46</v>
      </c>
      <c r="E154" s="38" t="s">
        <v>505</v>
      </c>
      <c r="F154" s="19" t="s">
        <v>697</v>
      </c>
      <c r="G154" s="159"/>
      <c r="H154" s="43"/>
      <c r="I154" s="32" t="s">
        <v>761</v>
      </c>
      <c r="J154" s="32" t="s">
        <v>761</v>
      </c>
      <c r="K154" s="42"/>
      <c r="L154" s="183"/>
      <c r="M154" s="4" t="s">
        <v>391</v>
      </c>
      <c r="N154" s="4"/>
      <c r="O154" s="4"/>
      <c r="Q154" s="3">
        <v>5.5</v>
      </c>
      <c r="R154" s="53">
        <f t="shared" si="4"/>
        <v>0</v>
      </c>
    </row>
    <row r="155" spans="1:18" s="49" customFormat="1" ht="27" x14ac:dyDescent="0.2">
      <c r="A155" s="13" t="s">
        <v>878</v>
      </c>
      <c r="B155" s="22" t="s">
        <v>879</v>
      </c>
      <c r="C155" s="23">
        <f>C156+C188+C193+C205</f>
        <v>3724.1510999999996</v>
      </c>
      <c r="D155" s="37"/>
      <c r="E155" s="38"/>
      <c r="F155" s="19"/>
      <c r="G155" s="159"/>
      <c r="H155" s="19"/>
      <c r="I155" s="40"/>
      <c r="J155" s="19"/>
      <c r="K155" s="19"/>
      <c r="L155" s="183"/>
      <c r="M155" s="4" t="s">
        <v>391</v>
      </c>
      <c r="N155" s="4"/>
      <c r="O155" s="4"/>
      <c r="R155" s="53">
        <f t="shared" si="4"/>
        <v>-3724.1510999999996</v>
      </c>
    </row>
    <row r="156" spans="1:18" s="49" customFormat="1" ht="27" x14ac:dyDescent="0.2">
      <c r="A156" s="178" t="s">
        <v>613</v>
      </c>
      <c r="B156" s="22" t="s">
        <v>880</v>
      </c>
      <c r="C156" s="23">
        <f>SUM(C157:C187)</f>
        <v>53.899999999999977</v>
      </c>
      <c r="D156" s="16"/>
      <c r="E156" s="17"/>
      <c r="F156" s="179"/>
      <c r="G156" s="159"/>
      <c r="H156" s="179"/>
      <c r="I156" s="20"/>
      <c r="J156" s="18"/>
      <c r="K156" s="18"/>
      <c r="L156" s="183"/>
      <c r="M156" s="4"/>
      <c r="N156" s="4"/>
      <c r="O156" s="4"/>
      <c r="R156" s="53">
        <f t="shared" si="4"/>
        <v>-53.899999999999977</v>
      </c>
    </row>
    <row r="157" spans="1:18" s="49" customFormat="1" ht="38.25" x14ac:dyDescent="0.2">
      <c r="A157" s="41" t="s">
        <v>44</v>
      </c>
      <c r="B157" s="30" t="s">
        <v>886</v>
      </c>
      <c r="C157" s="31">
        <v>3</v>
      </c>
      <c r="D157" s="19" t="s">
        <v>46</v>
      </c>
      <c r="E157" s="38" t="s">
        <v>505</v>
      </c>
      <c r="F157" s="19" t="s">
        <v>663</v>
      </c>
      <c r="G157" s="54" t="s">
        <v>887</v>
      </c>
      <c r="H157" s="54" t="s">
        <v>888</v>
      </c>
      <c r="I157" s="44" t="s">
        <v>51</v>
      </c>
      <c r="J157" s="42" t="s">
        <v>889</v>
      </c>
      <c r="K157" s="42"/>
      <c r="L157" s="183"/>
      <c r="M157" s="4" t="s">
        <v>54</v>
      </c>
      <c r="N157" s="4"/>
      <c r="O157" s="4" t="s">
        <v>54</v>
      </c>
      <c r="Q157" s="3">
        <v>3</v>
      </c>
      <c r="R157" s="53">
        <f t="shared" si="4"/>
        <v>0</v>
      </c>
    </row>
    <row r="158" spans="1:18" s="49" customFormat="1" ht="51" x14ac:dyDescent="0.2">
      <c r="A158" s="41" t="s">
        <v>55</v>
      </c>
      <c r="B158" s="30" t="s">
        <v>890</v>
      </c>
      <c r="C158" s="31">
        <v>0.11</v>
      </c>
      <c r="D158" s="19" t="s">
        <v>856</v>
      </c>
      <c r="E158" s="38" t="s">
        <v>856</v>
      </c>
      <c r="F158" s="19" t="s">
        <v>650</v>
      </c>
      <c r="G158" s="54" t="s">
        <v>184</v>
      </c>
      <c r="H158" s="54" t="s">
        <v>891</v>
      </c>
      <c r="I158" s="44" t="s">
        <v>51</v>
      </c>
      <c r="J158" s="42" t="s">
        <v>889</v>
      </c>
      <c r="K158" s="42"/>
      <c r="L158" s="183"/>
      <c r="M158" s="4" t="s">
        <v>54</v>
      </c>
      <c r="N158" s="4"/>
      <c r="O158" s="4" t="s">
        <v>54</v>
      </c>
      <c r="Q158" s="3">
        <v>0.11</v>
      </c>
      <c r="R158" s="53">
        <f t="shared" si="4"/>
        <v>0</v>
      </c>
    </row>
    <row r="159" spans="1:18" s="49" customFormat="1" ht="51" x14ac:dyDescent="0.2">
      <c r="A159" s="41" t="s">
        <v>62</v>
      </c>
      <c r="B159" s="30" t="s">
        <v>896</v>
      </c>
      <c r="C159" s="31">
        <v>0.03</v>
      </c>
      <c r="D159" s="19" t="s">
        <v>856</v>
      </c>
      <c r="E159" s="38" t="s">
        <v>856</v>
      </c>
      <c r="F159" s="19" t="s">
        <v>650</v>
      </c>
      <c r="G159" s="54" t="s">
        <v>184</v>
      </c>
      <c r="H159" s="54" t="s">
        <v>891</v>
      </c>
      <c r="I159" s="44" t="s">
        <v>51</v>
      </c>
      <c r="J159" s="42" t="s">
        <v>897</v>
      </c>
      <c r="K159" s="42"/>
      <c r="L159" s="183"/>
      <c r="M159" s="4" t="s">
        <v>54</v>
      </c>
      <c r="N159" s="4"/>
      <c r="O159" s="4" t="s">
        <v>54</v>
      </c>
      <c r="Q159" s="3">
        <v>0.03</v>
      </c>
      <c r="R159" s="53">
        <f t="shared" si="4"/>
        <v>0</v>
      </c>
    </row>
    <row r="160" spans="1:18" s="49" customFormat="1" ht="38.25" x14ac:dyDescent="0.2">
      <c r="A160" s="41" t="s">
        <v>70</v>
      </c>
      <c r="B160" s="30" t="s">
        <v>898</v>
      </c>
      <c r="C160" s="31">
        <v>7.0000000000000007E-2</v>
      </c>
      <c r="D160" s="19" t="s">
        <v>46</v>
      </c>
      <c r="E160" s="38" t="s">
        <v>361</v>
      </c>
      <c r="F160" s="19" t="s">
        <v>712</v>
      </c>
      <c r="G160" s="42" t="s">
        <v>713</v>
      </c>
      <c r="H160" s="54" t="s">
        <v>899</v>
      </c>
      <c r="I160" s="44" t="s">
        <v>51</v>
      </c>
      <c r="J160" s="233" t="s">
        <v>900</v>
      </c>
      <c r="K160" s="233"/>
      <c r="L160" s="183"/>
      <c r="M160" s="4" t="s">
        <v>54</v>
      </c>
      <c r="N160" s="4"/>
      <c r="O160" s="4" t="s">
        <v>54</v>
      </c>
      <c r="Q160" s="3">
        <v>7.0000000000000007E-2</v>
      </c>
      <c r="R160" s="53">
        <f t="shared" si="4"/>
        <v>0</v>
      </c>
    </row>
    <row r="161" spans="1:18" s="49" customFormat="1" ht="25.5" x14ac:dyDescent="0.2">
      <c r="A161" s="41" t="s">
        <v>79</v>
      </c>
      <c r="B161" s="30" t="s">
        <v>904</v>
      </c>
      <c r="C161" s="31">
        <v>0.33</v>
      </c>
      <c r="D161" s="234" t="s">
        <v>856</v>
      </c>
      <c r="E161" s="38" t="s">
        <v>856</v>
      </c>
      <c r="F161" s="235" t="s">
        <v>650</v>
      </c>
      <c r="G161" s="159"/>
      <c r="H161" s="54" t="s">
        <v>905</v>
      </c>
      <c r="I161" s="44" t="s">
        <v>51</v>
      </c>
      <c r="J161" s="42" t="s">
        <v>897</v>
      </c>
      <c r="K161" s="42"/>
      <c r="L161" s="183"/>
      <c r="M161" s="4" t="s">
        <v>54</v>
      </c>
      <c r="N161" s="4"/>
      <c r="O161" s="4" t="s">
        <v>54</v>
      </c>
      <c r="Q161" s="3">
        <v>0.33</v>
      </c>
      <c r="R161" s="53">
        <f t="shared" si="4"/>
        <v>0</v>
      </c>
    </row>
    <row r="162" spans="1:18" s="49" customFormat="1" ht="51" x14ac:dyDescent="0.2">
      <c r="A162" s="41" t="s">
        <v>86</v>
      </c>
      <c r="B162" s="30" t="s">
        <v>906</v>
      </c>
      <c r="C162" s="31">
        <v>1.38</v>
      </c>
      <c r="D162" s="234" t="s">
        <v>856</v>
      </c>
      <c r="E162" s="38" t="s">
        <v>856</v>
      </c>
      <c r="F162" s="235" t="s">
        <v>650</v>
      </c>
      <c r="G162" s="54" t="s">
        <v>184</v>
      </c>
      <c r="H162" s="54" t="s">
        <v>907</v>
      </c>
      <c r="I162" s="44" t="s">
        <v>51</v>
      </c>
      <c r="J162" s="42" t="s">
        <v>897</v>
      </c>
      <c r="K162" s="42"/>
      <c r="L162" s="183"/>
      <c r="M162" s="4" t="s">
        <v>54</v>
      </c>
      <c r="N162" s="4"/>
      <c r="O162" s="4" t="s">
        <v>54</v>
      </c>
      <c r="Q162" s="3">
        <v>1.38</v>
      </c>
      <c r="R162" s="53">
        <f t="shared" si="4"/>
        <v>0</v>
      </c>
    </row>
    <row r="163" spans="1:18" s="49" customFormat="1" ht="24.75" customHeight="1" x14ac:dyDescent="0.2">
      <c r="A163" s="41" t="s">
        <v>91</v>
      </c>
      <c r="B163" s="30" t="s">
        <v>908</v>
      </c>
      <c r="C163" s="31">
        <v>0.52</v>
      </c>
      <c r="D163" s="234" t="s">
        <v>856</v>
      </c>
      <c r="E163" s="38" t="s">
        <v>856</v>
      </c>
      <c r="F163" s="235" t="s">
        <v>650</v>
      </c>
      <c r="G163" s="159"/>
      <c r="H163" s="54" t="s">
        <v>907</v>
      </c>
      <c r="I163" s="44" t="s">
        <v>51</v>
      </c>
      <c r="J163" s="42" t="s">
        <v>897</v>
      </c>
      <c r="K163" s="42"/>
      <c r="L163" s="183"/>
      <c r="M163" s="4" t="s">
        <v>391</v>
      </c>
      <c r="N163" s="4"/>
      <c r="O163" s="4" t="s">
        <v>54</v>
      </c>
      <c r="P163" s="49" t="s">
        <v>909</v>
      </c>
      <c r="Q163" s="3">
        <v>0.52</v>
      </c>
      <c r="R163" s="53">
        <f t="shared" si="4"/>
        <v>0</v>
      </c>
    </row>
    <row r="164" spans="1:18" s="49" customFormat="1" ht="25.5" x14ac:dyDescent="0.2">
      <c r="A164" s="41" t="s">
        <v>94</v>
      </c>
      <c r="B164" s="30" t="s">
        <v>910</v>
      </c>
      <c r="C164" s="72">
        <v>33.96</v>
      </c>
      <c r="D164" s="234" t="s">
        <v>308</v>
      </c>
      <c r="E164" s="65" t="s">
        <v>308</v>
      </c>
      <c r="F164" s="68" t="s">
        <v>687</v>
      </c>
      <c r="G164" s="59" t="s">
        <v>428</v>
      </c>
      <c r="H164" s="54" t="s">
        <v>899</v>
      </c>
      <c r="I164" s="44" t="s">
        <v>51</v>
      </c>
      <c r="J164" s="19" t="s">
        <v>854</v>
      </c>
      <c r="K164" s="19"/>
      <c r="L164" s="183"/>
      <c r="M164" s="4" t="s">
        <v>54</v>
      </c>
      <c r="N164" s="4"/>
      <c r="O164" s="4" t="s">
        <v>150</v>
      </c>
      <c r="P164" s="49" t="s">
        <v>909</v>
      </c>
      <c r="Q164" s="3">
        <v>33.26</v>
      </c>
      <c r="R164" s="53">
        <f t="shared" si="4"/>
        <v>-0.70000000000000284</v>
      </c>
    </row>
    <row r="165" spans="1:18" s="49" customFormat="1" ht="76.5" x14ac:dyDescent="0.2">
      <c r="A165" s="41" t="s">
        <v>102</v>
      </c>
      <c r="B165" s="69" t="s">
        <v>931</v>
      </c>
      <c r="C165" s="72">
        <v>0.5</v>
      </c>
      <c r="D165" s="71" t="s">
        <v>46</v>
      </c>
      <c r="E165" s="78" t="s">
        <v>46</v>
      </c>
      <c r="F165" s="75" t="s">
        <v>928</v>
      </c>
      <c r="G165" s="76" t="s">
        <v>929</v>
      </c>
      <c r="H165" s="42" t="s">
        <v>930</v>
      </c>
      <c r="I165" s="44" t="s">
        <v>51</v>
      </c>
      <c r="J165" s="243" t="s">
        <v>932</v>
      </c>
      <c r="K165" s="243"/>
      <c r="L165" s="183"/>
      <c r="M165" s="4" t="s">
        <v>54</v>
      </c>
      <c r="N165" s="4"/>
      <c r="O165" s="4" t="s">
        <v>54</v>
      </c>
      <c r="Q165" s="3">
        <v>0.5</v>
      </c>
      <c r="R165" s="53">
        <f t="shared" si="4"/>
        <v>0</v>
      </c>
    </row>
    <row r="166" spans="1:18" s="49" customFormat="1" ht="25.5" x14ac:dyDescent="0.2">
      <c r="A166" s="41" t="s">
        <v>107</v>
      </c>
      <c r="B166" s="30" t="s">
        <v>933</v>
      </c>
      <c r="C166" s="31">
        <v>0.46</v>
      </c>
      <c r="D166" s="19" t="s">
        <v>46</v>
      </c>
      <c r="E166" s="38" t="s">
        <v>934</v>
      </c>
      <c r="F166" s="19" t="s">
        <v>763</v>
      </c>
      <c r="G166" s="159"/>
      <c r="H166" s="43" t="s">
        <v>935</v>
      </c>
      <c r="I166" s="44" t="s">
        <v>51</v>
      </c>
      <c r="J166" s="42" t="s">
        <v>936</v>
      </c>
      <c r="K166" s="42"/>
      <c r="L166" s="183"/>
      <c r="M166" s="4" t="s">
        <v>54</v>
      </c>
      <c r="N166" s="4"/>
      <c r="O166" s="4" t="s">
        <v>54</v>
      </c>
      <c r="Q166" s="3">
        <v>0.46</v>
      </c>
      <c r="R166" s="53">
        <f t="shared" si="4"/>
        <v>0</v>
      </c>
    </row>
    <row r="167" spans="1:18" s="49" customFormat="1" ht="51" x14ac:dyDescent="0.2">
      <c r="A167" s="41" t="s">
        <v>112</v>
      </c>
      <c r="B167" s="30" t="s">
        <v>937</v>
      </c>
      <c r="C167" s="31">
        <v>0.06</v>
      </c>
      <c r="D167" s="19" t="s">
        <v>938</v>
      </c>
      <c r="E167" s="38" t="s">
        <v>939</v>
      </c>
      <c r="F167" s="19" t="s">
        <v>940</v>
      </c>
      <c r="G167" s="19" t="s">
        <v>941</v>
      </c>
      <c r="H167" s="43" t="s">
        <v>942</v>
      </c>
      <c r="I167" s="44" t="s">
        <v>51</v>
      </c>
      <c r="J167" s="42" t="s">
        <v>943</v>
      </c>
      <c r="K167" s="42"/>
      <c r="L167" s="183"/>
      <c r="M167" s="3" t="s">
        <v>391</v>
      </c>
      <c r="N167" s="4"/>
      <c r="O167" s="4"/>
      <c r="Q167" s="3">
        <v>0.06</v>
      </c>
      <c r="R167" s="53">
        <f t="shared" ref="R167:R204" si="5">Q167-C167</f>
        <v>0</v>
      </c>
    </row>
    <row r="168" spans="1:18" s="49" customFormat="1" ht="63.75" x14ac:dyDescent="0.2">
      <c r="A168" s="41" t="s">
        <v>117</v>
      </c>
      <c r="B168" s="30" t="s">
        <v>944</v>
      </c>
      <c r="C168" s="31">
        <v>0.01</v>
      </c>
      <c r="D168" s="19" t="s">
        <v>945</v>
      </c>
      <c r="E168" s="38" t="s">
        <v>505</v>
      </c>
      <c r="F168" s="19" t="s">
        <v>162</v>
      </c>
      <c r="G168" s="19" t="s">
        <v>946</v>
      </c>
      <c r="H168" s="43" t="s">
        <v>947</v>
      </c>
      <c r="I168" s="44" t="s">
        <v>51</v>
      </c>
      <c r="J168" s="42" t="s">
        <v>948</v>
      </c>
      <c r="K168" s="42"/>
      <c r="L168" s="183"/>
      <c r="M168" s="3" t="s">
        <v>391</v>
      </c>
      <c r="N168" s="4"/>
      <c r="O168" s="4"/>
      <c r="Q168" s="3">
        <v>0.01</v>
      </c>
      <c r="R168" s="53">
        <f t="shared" si="5"/>
        <v>0</v>
      </c>
    </row>
    <row r="169" spans="1:18" s="49" customFormat="1" ht="38.25" x14ac:dyDescent="0.2">
      <c r="A169" s="41" t="s">
        <v>120</v>
      </c>
      <c r="B169" s="30" t="s">
        <v>949</v>
      </c>
      <c r="C169" s="31">
        <v>0.3</v>
      </c>
      <c r="D169" s="71" t="s">
        <v>608</v>
      </c>
      <c r="E169" s="70" t="s">
        <v>361</v>
      </c>
      <c r="F169" s="184" t="s">
        <v>265</v>
      </c>
      <c r="G169" s="32" t="s">
        <v>950</v>
      </c>
      <c r="H169" s="32" t="s">
        <v>951</v>
      </c>
      <c r="I169" s="44" t="s">
        <v>51</v>
      </c>
      <c r="J169" s="32" t="s">
        <v>952</v>
      </c>
      <c r="K169" s="29"/>
      <c r="L169" s="183"/>
      <c r="M169" s="3" t="s">
        <v>391</v>
      </c>
      <c r="N169" s="4"/>
      <c r="O169" s="4"/>
      <c r="Q169" s="3">
        <v>0.3</v>
      </c>
      <c r="R169" s="53">
        <f t="shared" si="5"/>
        <v>0</v>
      </c>
    </row>
    <row r="170" spans="1:18" ht="25.5" x14ac:dyDescent="0.2">
      <c r="A170" s="41" t="s">
        <v>124</v>
      </c>
      <c r="B170" s="30" t="s">
        <v>953</v>
      </c>
      <c r="C170" s="31">
        <v>0.12</v>
      </c>
      <c r="D170" s="71" t="s">
        <v>608</v>
      </c>
      <c r="E170" s="70" t="s">
        <v>477</v>
      </c>
      <c r="F170" s="184" t="s">
        <v>265</v>
      </c>
      <c r="G170" s="32" t="s">
        <v>693</v>
      </c>
      <c r="H170" s="32" t="s">
        <v>951</v>
      </c>
      <c r="I170" s="44" t="s">
        <v>51</v>
      </c>
      <c r="J170" s="32" t="s">
        <v>954</v>
      </c>
      <c r="K170" s="29"/>
      <c r="L170" s="185"/>
      <c r="M170" s="4" t="s">
        <v>391</v>
      </c>
      <c r="N170" s="4" t="s">
        <v>150</v>
      </c>
      <c r="P170" s="3" t="s">
        <v>955</v>
      </c>
      <c r="Q170" s="3">
        <v>0.12</v>
      </c>
      <c r="R170" s="53">
        <f t="shared" si="5"/>
        <v>0</v>
      </c>
    </row>
    <row r="171" spans="1:18" ht="38.25" x14ac:dyDescent="0.2">
      <c r="A171" s="41" t="s">
        <v>129</v>
      </c>
      <c r="B171" s="30" t="s">
        <v>956</v>
      </c>
      <c r="C171" s="31">
        <v>1.66</v>
      </c>
      <c r="D171" s="71" t="s">
        <v>46</v>
      </c>
      <c r="E171" s="70" t="s">
        <v>361</v>
      </c>
      <c r="F171" s="184" t="s">
        <v>650</v>
      </c>
      <c r="G171" s="159"/>
      <c r="H171" s="32" t="s">
        <v>957</v>
      </c>
      <c r="I171" s="44" t="s">
        <v>51</v>
      </c>
      <c r="J171" s="32" t="s">
        <v>958</v>
      </c>
      <c r="K171" s="32"/>
      <c r="L171" s="185"/>
      <c r="M171" s="4" t="s">
        <v>391</v>
      </c>
      <c r="N171" s="4" t="s">
        <v>150</v>
      </c>
      <c r="P171" s="3" t="s">
        <v>955</v>
      </c>
      <c r="Q171" s="3">
        <v>1.66</v>
      </c>
      <c r="R171" s="53">
        <f t="shared" si="5"/>
        <v>0</v>
      </c>
    </row>
    <row r="172" spans="1:18" ht="25.5" x14ac:dyDescent="0.2">
      <c r="A172" s="41" t="s">
        <v>134</v>
      </c>
      <c r="B172" s="30" t="s">
        <v>959</v>
      </c>
      <c r="C172" s="31">
        <v>1</v>
      </c>
      <c r="D172" s="19" t="s">
        <v>945</v>
      </c>
      <c r="E172" s="70" t="s">
        <v>361</v>
      </c>
      <c r="F172" s="19" t="s">
        <v>650</v>
      </c>
      <c r="G172" s="159"/>
      <c r="H172" s="43" t="s">
        <v>960</v>
      </c>
      <c r="I172" s="44" t="s">
        <v>51</v>
      </c>
      <c r="J172" s="42" t="s">
        <v>961</v>
      </c>
      <c r="K172" s="42"/>
      <c r="L172" s="185"/>
      <c r="M172" s="4" t="s">
        <v>391</v>
      </c>
      <c r="N172" s="4" t="s">
        <v>150</v>
      </c>
      <c r="Q172" s="3">
        <v>1</v>
      </c>
      <c r="R172" s="53">
        <f t="shared" si="5"/>
        <v>0</v>
      </c>
    </row>
    <row r="173" spans="1:18" s="49" customFormat="1" ht="51" x14ac:dyDescent="0.2">
      <c r="A173" s="41" t="s">
        <v>139</v>
      </c>
      <c r="B173" s="30" t="s">
        <v>965</v>
      </c>
      <c r="C173" s="31">
        <v>0.96</v>
      </c>
      <c r="D173" s="71" t="s">
        <v>608</v>
      </c>
      <c r="E173" s="70" t="s">
        <v>608</v>
      </c>
      <c r="F173" s="184" t="s">
        <v>966</v>
      </c>
      <c r="G173" s="159"/>
      <c r="H173" s="32" t="s">
        <v>967</v>
      </c>
      <c r="I173" s="44" t="s">
        <v>51</v>
      </c>
      <c r="J173" s="139" t="s">
        <v>968</v>
      </c>
      <c r="K173" s="29"/>
      <c r="L173" s="183"/>
      <c r="M173" s="3" t="s">
        <v>391</v>
      </c>
      <c r="N173" s="4"/>
      <c r="O173" s="4"/>
      <c r="Q173" s="3">
        <v>0.96</v>
      </c>
      <c r="R173" s="53">
        <f t="shared" si="5"/>
        <v>0</v>
      </c>
    </row>
    <row r="174" spans="1:18" ht="51" x14ac:dyDescent="0.2">
      <c r="A174" s="41" t="s">
        <v>143</v>
      </c>
      <c r="B174" s="30" t="s">
        <v>969</v>
      </c>
      <c r="C174" s="51">
        <v>1.54</v>
      </c>
      <c r="D174" s="71" t="s">
        <v>608</v>
      </c>
      <c r="E174" s="70" t="s">
        <v>608</v>
      </c>
      <c r="F174" s="184" t="s">
        <v>970</v>
      </c>
      <c r="G174" s="159"/>
      <c r="H174" s="32" t="s">
        <v>971</v>
      </c>
      <c r="I174" s="44" t="s">
        <v>67</v>
      </c>
      <c r="J174" s="139" t="s">
        <v>972</v>
      </c>
      <c r="K174" s="29"/>
      <c r="L174" s="185"/>
      <c r="M174" s="4" t="s">
        <v>391</v>
      </c>
      <c r="Q174" s="3">
        <v>1.28</v>
      </c>
      <c r="R174" s="53">
        <f t="shared" si="5"/>
        <v>-0.26</v>
      </c>
    </row>
    <row r="175" spans="1:18" ht="38.25" x14ac:dyDescent="0.2">
      <c r="A175" s="41" t="s">
        <v>146</v>
      </c>
      <c r="B175" s="30" t="s">
        <v>973</v>
      </c>
      <c r="C175" s="31">
        <v>0.18</v>
      </c>
      <c r="D175" s="71" t="s">
        <v>608</v>
      </c>
      <c r="E175" s="70" t="s">
        <v>608</v>
      </c>
      <c r="F175" s="184" t="s">
        <v>974</v>
      </c>
      <c r="G175" s="159"/>
      <c r="H175" s="32" t="s">
        <v>971</v>
      </c>
      <c r="I175" s="44" t="s">
        <v>51</v>
      </c>
      <c r="J175" s="139" t="s">
        <v>968</v>
      </c>
      <c r="K175" s="29"/>
      <c r="L175" s="185"/>
      <c r="M175" s="4" t="s">
        <v>391</v>
      </c>
      <c r="Q175" s="3">
        <v>0.18</v>
      </c>
      <c r="R175" s="53">
        <f t="shared" si="5"/>
        <v>0</v>
      </c>
    </row>
    <row r="176" spans="1:18" ht="25.5" x14ac:dyDescent="0.2">
      <c r="A176" s="41" t="s">
        <v>152</v>
      </c>
      <c r="B176" s="30" t="s">
        <v>975</v>
      </c>
      <c r="C176" s="31">
        <v>7.0000000000000007E-2</v>
      </c>
      <c r="D176" s="71" t="s">
        <v>608</v>
      </c>
      <c r="E176" s="70" t="s">
        <v>608</v>
      </c>
      <c r="F176" s="184" t="s">
        <v>976</v>
      </c>
      <c r="G176" s="159"/>
      <c r="H176" s="32" t="s">
        <v>971</v>
      </c>
      <c r="I176" s="44" t="s">
        <v>51</v>
      </c>
      <c r="J176" s="139" t="s">
        <v>968</v>
      </c>
      <c r="K176" s="29"/>
      <c r="L176" s="185"/>
      <c r="M176" s="4" t="s">
        <v>391</v>
      </c>
      <c r="Q176" s="3">
        <v>7.0000000000000007E-2</v>
      </c>
      <c r="R176" s="53">
        <f t="shared" si="5"/>
        <v>0</v>
      </c>
    </row>
    <row r="177" spans="1:18" ht="38.25" x14ac:dyDescent="0.2">
      <c r="A177" s="41" t="s">
        <v>160</v>
      </c>
      <c r="B177" s="30" t="s">
        <v>977</v>
      </c>
      <c r="C177" s="31">
        <v>0.05</v>
      </c>
      <c r="D177" s="71" t="s">
        <v>608</v>
      </c>
      <c r="E177" s="70" t="s">
        <v>608</v>
      </c>
      <c r="F177" s="184" t="s">
        <v>978</v>
      </c>
      <c r="G177" s="159"/>
      <c r="H177" s="32" t="s">
        <v>971</v>
      </c>
      <c r="I177" s="44" t="s">
        <v>51</v>
      </c>
      <c r="J177" s="139" t="s">
        <v>968</v>
      </c>
      <c r="K177" s="29"/>
      <c r="L177" s="185"/>
      <c r="M177" s="4" t="s">
        <v>391</v>
      </c>
      <c r="Q177" s="3">
        <v>0.05</v>
      </c>
      <c r="R177" s="53">
        <f t="shared" si="5"/>
        <v>0</v>
      </c>
    </row>
    <row r="178" spans="1:18" ht="25.5" x14ac:dyDescent="0.2">
      <c r="A178" s="41" t="s">
        <v>165</v>
      </c>
      <c r="B178" s="30" t="s">
        <v>979</v>
      </c>
      <c r="C178" s="31">
        <v>0.91</v>
      </c>
      <c r="D178" s="71" t="s">
        <v>608</v>
      </c>
      <c r="E178" s="70" t="s">
        <v>608</v>
      </c>
      <c r="F178" s="184" t="s">
        <v>980</v>
      </c>
      <c r="G178" s="159"/>
      <c r="H178" s="32" t="s">
        <v>971</v>
      </c>
      <c r="I178" s="44" t="s">
        <v>51</v>
      </c>
      <c r="J178" s="139" t="s">
        <v>968</v>
      </c>
      <c r="K178" s="29"/>
      <c r="L178" s="185"/>
      <c r="M178" s="4" t="s">
        <v>391</v>
      </c>
      <c r="Q178" s="3">
        <v>0.91</v>
      </c>
      <c r="R178" s="53">
        <f t="shared" si="5"/>
        <v>0</v>
      </c>
    </row>
    <row r="179" spans="1:18" ht="25.5" x14ac:dyDescent="0.2">
      <c r="A179" s="41" t="s">
        <v>172</v>
      </c>
      <c r="B179" s="30" t="s">
        <v>981</v>
      </c>
      <c r="C179" s="31">
        <v>0.12</v>
      </c>
      <c r="D179" s="71" t="s">
        <v>608</v>
      </c>
      <c r="E179" s="70" t="s">
        <v>608</v>
      </c>
      <c r="F179" s="184" t="s">
        <v>982</v>
      </c>
      <c r="G179" s="159"/>
      <c r="H179" s="32" t="s">
        <v>971</v>
      </c>
      <c r="I179" s="44" t="s">
        <v>51</v>
      </c>
      <c r="J179" s="139" t="s">
        <v>968</v>
      </c>
      <c r="K179" s="29"/>
      <c r="L179" s="185"/>
      <c r="M179" s="4" t="s">
        <v>391</v>
      </c>
      <c r="Q179" s="3">
        <v>0.12</v>
      </c>
      <c r="R179" s="53">
        <f t="shared" si="5"/>
        <v>0</v>
      </c>
    </row>
    <row r="180" spans="1:18" ht="25.5" x14ac:dyDescent="0.2">
      <c r="A180" s="41" t="s">
        <v>176</v>
      </c>
      <c r="B180" s="30" t="s">
        <v>983</v>
      </c>
      <c r="C180" s="31">
        <v>0.51</v>
      </c>
      <c r="D180" s="71" t="s">
        <v>608</v>
      </c>
      <c r="E180" s="70" t="s">
        <v>608</v>
      </c>
      <c r="F180" s="184" t="s">
        <v>687</v>
      </c>
      <c r="G180" s="159"/>
      <c r="H180" s="32" t="s">
        <v>971</v>
      </c>
      <c r="I180" s="44" t="s">
        <v>51</v>
      </c>
      <c r="J180" s="139" t="s">
        <v>968</v>
      </c>
      <c r="K180" s="29"/>
      <c r="L180" s="185"/>
      <c r="M180" s="4" t="s">
        <v>391</v>
      </c>
      <c r="Q180" s="3">
        <v>0.51</v>
      </c>
      <c r="R180" s="53">
        <f t="shared" si="5"/>
        <v>0</v>
      </c>
    </row>
    <row r="181" spans="1:18" ht="25.5" x14ac:dyDescent="0.2">
      <c r="A181" s="41" t="s">
        <v>181</v>
      </c>
      <c r="B181" s="30" t="s">
        <v>984</v>
      </c>
      <c r="C181" s="31">
        <v>0.48</v>
      </c>
      <c r="D181" s="71" t="s">
        <v>608</v>
      </c>
      <c r="E181" s="70" t="s">
        <v>608</v>
      </c>
      <c r="F181" s="184" t="s">
        <v>667</v>
      </c>
      <c r="G181" s="159"/>
      <c r="H181" s="32" t="s">
        <v>971</v>
      </c>
      <c r="I181" s="44" t="s">
        <v>51</v>
      </c>
      <c r="J181" s="139" t="s">
        <v>968</v>
      </c>
      <c r="K181" s="29"/>
      <c r="L181" s="185"/>
      <c r="M181" s="4" t="s">
        <v>391</v>
      </c>
      <c r="Q181" s="3">
        <v>0.48</v>
      </c>
      <c r="R181" s="53">
        <f t="shared" si="5"/>
        <v>0</v>
      </c>
    </row>
    <row r="182" spans="1:18" ht="25.5" x14ac:dyDescent="0.2">
      <c r="A182" s="41" t="s">
        <v>186</v>
      </c>
      <c r="B182" s="30" t="s">
        <v>985</v>
      </c>
      <c r="C182" s="31">
        <v>0.51</v>
      </c>
      <c r="D182" s="71" t="s">
        <v>608</v>
      </c>
      <c r="E182" s="70" t="s">
        <v>608</v>
      </c>
      <c r="F182" s="184" t="s">
        <v>986</v>
      </c>
      <c r="G182" s="159"/>
      <c r="H182" s="32" t="s">
        <v>971</v>
      </c>
      <c r="I182" s="44" t="s">
        <v>51</v>
      </c>
      <c r="J182" s="139" t="s">
        <v>968</v>
      </c>
      <c r="K182" s="29"/>
      <c r="L182" s="185"/>
      <c r="M182" s="4" t="s">
        <v>391</v>
      </c>
      <c r="Q182" s="3">
        <v>0.51</v>
      </c>
      <c r="R182" s="53">
        <f t="shared" si="5"/>
        <v>0</v>
      </c>
    </row>
    <row r="183" spans="1:18" ht="25.5" x14ac:dyDescent="0.2">
      <c r="A183" s="41" t="s">
        <v>188</v>
      </c>
      <c r="B183" s="30" t="s">
        <v>987</v>
      </c>
      <c r="C183" s="31">
        <v>2.42</v>
      </c>
      <c r="D183" s="71" t="s">
        <v>608</v>
      </c>
      <c r="E183" s="70" t="s">
        <v>608</v>
      </c>
      <c r="F183" s="184" t="s">
        <v>650</v>
      </c>
      <c r="G183" s="159"/>
      <c r="H183" s="32" t="s">
        <v>971</v>
      </c>
      <c r="I183" s="44" t="s">
        <v>51</v>
      </c>
      <c r="J183" s="139" t="s">
        <v>968</v>
      </c>
      <c r="K183" s="29"/>
      <c r="L183" s="185"/>
      <c r="M183" s="4" t="s">
        <v>391</v>
      </c>
      <c r="Q183" s="3">
        <v>2.42</v>
      </c>
      <c r="R183" s="53">
        <f t="shared" si="5"/>
        <v>0</v>
      </c>
    </row>
    <row r="184" spans="1:18" ht="25.5" x14ac:dyDescent="0.2">
      <c r="A184" s="41" t="s">
        <v>192</v>
      </c>
      <c r="B184" s="30" t="s">
        <v>988</v>
      </c>
      <c r="C184" s="31">
        <v>0.25</v>
      </c>
      <c r="D184" s="71" t="s">
        <v>608</v>
      </c>
      <c r="E184" s="70" t="s">
        <v>608</v>
      </c>
      <c r="F184" s="184" t="s">
        <v>650</v>
      </c>
      <c r="G184" s="159"/>
      <c r="H184" s="32" t="s">
        <v>971</v>
      </c>
      <c r="I184" s="44" t="s">
        <v>51</v>
      </c>
      <c r="J184" s="139" t="s">
        <v>968</v>
      </c>
      <c r="K184" s="29"/>
      <c r="L184" s="185"/>
      <c r="M184" s="4" t="s">
        <v>391</v>
      </c>
      <c r="Q184" s="3">
        <v>0.25</v>
      </c>
      <c r="R184" s="53">
        <f t="shared" si="5"/>
        <v>0</v>
      </c>
    </row>
    <row r="185" spans="1:18" ht="25.5" x14ac:dyDescent="0.2">
      <c r="A185" s="41" t="s">
        <v>196</v>
      </c>
      <c r="B185" s="30" t="s">
        <v>989</v>
      </c>
      <c r="C185" s="31">
        <v>1.1000000000000001</v>
      </c>
      <c r="D185" s="71" t="s">
        <v>608</v>
      </c>
      <c r="E185" s="70" t="s">
        <v>608</v>
      </c>
      <c r="F185" s="184" t="s">
        <v>667</v>
      </c>
      <c r="G185" s="159"/>
      <c r="H185" s="32" t="s">
        <v>971</v>
      </c>
      <c r="I185" s="44" t="s">
        <v>51</v>
      </c>
      <c r="J185" s="139" t="s">
        <v>968</v>
      </c>
      <c r="K185" s="29"/>
      <c r="L185" s="185"/>
      <c r="M185" s="4" t="s">
        <v>391</v>
      </c>
      <c r="Q185" s="3">
        <v>1.1000000000000001</v>
      </c>
      <c r="R185" s="53">
        <f t="shared" si="5"/>
        <v>0</v>
      </c>
    </row>
    <row r="186" spans="1:18" ht="25.5" x14ac:dyDescent="0.2">
      <c r="A186" s="41" t="s">
        <v>202</v>
      </c>
      <c r="B186" s="30" t="s">
        <v>990</v>
      </c>
      <c r="C186" s="31">
        <v>0.28999999999999998</v>
      </c>
      <c r="D186" s="71" t="s">
        <v>608</v>
      </c>
      <c r="E186" s="70" t="s">
        <v>608</v>
      </c>
      <c r="F186" s="184" t="s">
        <v>991</v>
      </c>
      <c r="G186" s="159"/>
      <c r="H186" s="32" t="s">
        <v>971</v>
      </c>
      <c r="I186" s="44" t="s">
        <v>51</v>
      </c>
      <c r="J186" s="139" t="s">
        <v>968</v>
      </c>
      <c r="K186" s="29"/>
      <c r="L186" s="185"/>
      <c r="M186" s="4" t="s">
        <v>391</v>
      </c>
      <c r="Q186" s="3">
        <v>0.28999999999999998</v>
      </c>
      <c r="R186" s="53">
        <f t="shared" si="5"/>
        <v>0</v>
      </c>
    </row>
    <row r="187" spans="1:18" ht="51" x14ac:dyDescent="0.2">
      <c r="A187" s="41" t="s">
        <v>209</v>
      </c>
      <c r="B187" s="30" t="s">
        <v>992</v>
      </c>
      <c r="C187" s="91">
        <v>1</v>
      </c>
      <c r="D187" s="71" t="s">
        <v>608</v>
      </c>
      <c r="E187" s="70" t="s">
        <v>608</v>
      </c>
      <c r="F187" s="184" t="s">
        <v>974</v>
      </c>
      <c r="G187" s="159"/>
      <c r="H187" s="32" t="s">
        <v>971</v>
      </c>
      <c r="I187" s="44" t="s">
        <v>67</v>
      </c>
      <c r="J187" s="139" t="s">
        <v>993</v>
      </c>
      <c r="K187" s="29"/>
      <c r="L187" s="185"/>
      <c r="M187" s="4" t="s">
        <v>391</v>
      </c>
      <c r="Q187" s="3">
        <v>2.2599999999999998</v>
      </c>
      <c r="R187" s="53">
        <f t="shared" si="5"/>
        <v>1.2599999999999998</v>
      </c>
    </row>
    <row r="188" spans="1:18" ht="51" x14ac:dyDescent="0.2">
      <c r="A188" s="246" t="s">
        <v>645</v>
      </c>
      <c r="B188" s="247" t="s">
        <v>1025</v>
      </c>
      <c r="C188" s="248">
        <f>SUM(C189:C192)</f>
        <v>3612.1299999999997</v>
      </c>
      <c r="D188" s="249" t="s">
        <v>308</v>
      </c>
      <c r="E188" s="250" t="s">
        <v>308</v>
      </c>
      <c r="F188" s="251"/>
      <c r="G188" s="159"/>
      <c r="H188" s="42" t="s">
        <v>1026</v>
      </c>
      <c r="I188" s="44"/>
      <c r="J188" s="139"/>
      <c r="K188" s="243"/>
      <c r="L188" s="185"/>
      <c r="M188" s="4"/>
      <c r="R188" s="53">
        <f t="shared" si="5"/>
        <v>-3612.1299999999997</v>
      </c>
    </row>
    <row r="189" spans="1:18" s="49" customFormat="1" ht="51" x14ac:dyDescent="0.2">
      <c r="A189" s="41">
        <v>1</v>
      </c>
      <c r="B189" s="252" t="s">
        <v>1010</v>
      </c>
      <c r="C189" s="72">
        <v>1161.44</v>
      </c>
      <c r="D189" s="71" t="s">
        <v>308</v>
      </c>
      <c r="E189" s="78" t="s">
        <v>308</v>
      </c>
      <c r="F189" s="126" t="s">
        <v>1028</v>
      </c>
      <c r="G189" s="253" t="s">
        <v>1029</v>
      </c>
      <c r="H189" s="42" t="s">
        <v>1026</v>
      </c>
      <c r="I189" s="44" t="s">
        <v>51</v>
      </c>
      <c r="J189" s="139" t="s">
        <v>1027</v>
      </c>
      <c r="K189" s="243"/>
      <c r="L189" s="183"/>
      <c r="M189" s="4" t="s">
        <v>54</v>
      </c>
      <c r="N189" s="4"/>
      <c r="O189" s="4"/>
      <c r="Q189" s="3">
        <v>1161.44</v>
      </c>
      <c r="R189" s="53">
        <f t="shared" si="5"/>
        <v>0</v>
      </c>
    </row>
    <row r="190" spans="1:18" s="49" customFormat="1" ht="51" x14ac:dyDescent="0.2">
      <c r="A190" s="41">
        <v>2</v>
      </c>
      <c r="B190" s="69" t="s">
        <v>427</v>
      </c>
      <c r="C190" s="72">
        <v>1536.84</v>
      </c>
      <c r="D190" s="71" t="s">
        <v>308</v>
      </c>
      <c r="E190" s="78" t="s">
        <v>308</v>
      </c>
      <c r="F190" s="126" t="s">
        <v>1030</v>
      </c>
      <c r="G190" s="253" t="s">
        <v>1031</v>
      </c>
      <c r="H190" s="42" t="s">
        <v>1026</v>
      </c>
      <c r="I190" s="44" t="s">
        <v>51</v>
      </c>
      <c r="J190" s="139" t="s">
        <v>1027</v>
      </c>
      <c r="K190" s="243"/>
      <c r="L190" s="183"/>
      <c r="M190" s="4" t="s">
        <v>54</v>
      </c>
      <c r="N190" s="4"/>
      <c r="O190" s="4" t="s">
        <v>54</v>
      </c>
      <c r="Q190" s="3">
        <v>1536.84</v>
      </c>
      <c r="R190" s="53">
        <f t="shared" si="5"/>
        <v>0</v>
      </c>
    </row>
    <row r="191" spans="1:18" s="49" customFormat="1" ht="51" x14ac:dyDescent="0.2">
      <c r="A191" s="41">
        <v>3</v>
      </c>
      <c r="B191" s="69" t="s">
        <v>424</v>
      </c>
      <c r="C191" s="72">
        <v>139.66</v>
      </c>
      <c r="D191" s="71" t="s">
        <v>308</v>
      </c>
      <c r="E191" s="78" t="s">
        <v>308</v>
      </c>
      <c r="F191" s="126" t="s">
        <v>435</v>
      </c>
      <c r="G191" s="253" t="s">
        <v>1032</v>
      </c>
      <c r="H191" s="42" t="s">
        <v>1026</v>
      </c>
      <c r="I191" s="44" t="s">
        <v>51</v>
      </c>
      <c r="J191" s="139" t="s">
        <v>1027</v>
      </c>
      <c r="K191" s="243"/>
      <c r="L191" s="183"/>
      <c r="M191" s="4" t="s">
        <v>54</v>
      </c>
      <c r="N191" s="4"/>
      <c r="O191" s="4" t="s">
        <v>54</v>
      </c>
      <c r="Q191" s="3">
        <v>139.66</v>
      </c>
      <c r="R191" s="53">
        <f t="shared" si="5"/>
        <v>0</v>
      </c>
    </row>
    <row r="192" spans="1:18" s="49" customFormat="1" ht="51" x14ac:dyDescent="0.2">
      <c r="A192" s="41">
        <v>4</v>
      </c>
      <c r="B192" s="69" t="s">
        <v>625</v>
      </c>
      <c r="C192" s="72">
        <v>774.18999999999994</v>
      </c>
      <c r="D192" s="71" t="s">
        <v>308</v>
      </c>
      <c r="E192" s="78" t="s">
        <v>308</v>
      </c>
      <c r="F192" s="126" t="s">
        <v>630</v>
      </c>
      <c r="G192" s="253" t="s">
        <v>1033</v>
      </c>
      <c r="H192" s="42" t="s">
        <v>1026</v>
      </c>
      <c r="I192" s="44" t="s">
        <v>51</v>
      </c>
      <c r="J192" s="139" t="s">
        <v>1027</v>
      </c>
      <c r="K192" s="243"/>
      <c r="L192" s="183"/>
      <c r="M192" s="4" t="s">
        <v>54</v>
      </c>
      <c r="N192" s="4"/>
      <c r="O192" s="4" t="s">
        <v>54</v>
      </c>
      <c r="Q192" s="3">
        <v>774.18999999999994</v>
      </c>
      <c r="R192" s="53">
        <f t="shared" si="5"/>
        <v>0</v>
      </c>
    </row>
    <row r="193" spans="1:18" s="49" customFormat="1" ht="13.5" x14ac:dyDescent="0.2">
      <c r="A193" s="178" t="s">
        <v>387</v>
      </c>
      <c r="B193" s="22" t="s">
        <v>1034</v>
      </c>
      <c r="C193" s="23">
        <f>SUM(C194:C204)</f>
        <v>37.681100000000001</v>
      </c>
      <c r="D193" s="24"/>
      <c r="E193" s="25"/>
      <c r="F193" s="246"/>
      <c r="G193" s="159"/>
      <c r="H193" s="254"/>
      <c r="I193" s="28"/>
      <c r="J193" s="25"/>
      <c r="K193" s="26"/>
      <c r="L193" s="183"/>
      <c r="M193" s="4"/>
      <c r="N193" s="4"/>
      <c r="O193" s="4" t="s">
        <v>54</v>
      </c>
      <c r="R193" s="53">
        <f t="shared" si="5"/>
        <v>-37.681100000000001</v>
      </c>
    </row>
    <row r="194" spans="1:18" s="49" customFormat="1" ht="25.5" x14ac:dyDescent="0.2">
      <c r="A194" s="41" t="s">
        <v>44</v>
      </c>
      <c r="B194" s="255" t="s">
        <v>1035</v>
      </c>
      <c r="C194" s="256">
        <v>25</v>
      </c>
      <c r="D194" s="19" t="s">
        <v>1036</v>
      </c>
      <c r="E194" s="38" t="s">
        <v>1037</v>
      </c>
      <c r="F194" s="235" t="s">
        <v>650</v>
      </c>
      <c r="G194" s="257" t="s">
        <v>184</v>
      </c>
      <c r="H194" s="257" t="s">
        <v>1038</v>
      </c>
      <c r="I194" s="44" t="s">
        <v>51</v>
      </c>
      <c r="J194" s="258" t="s">
        <v>1039</v>
      </c>
      <c r="K194" s="42"/>
      <c r="L194" s="183"/>
      <c r="M194" s="33" t="s">
        <v>54</v>
      </c>
      <c r="N194" s="4"/>
      <c r="O194" s="4"/>
      <c r="Q194" s="3">
        <v>25</v>
      </c>
      <c r="R194" s="53">
        <f t="shared" si="5"/>
        <v>0</v>
      </c>
    </row>
    <row r="195" spans="1:18" s="49" customFormat="1" ht="51" x14ac:dyDescent="0.2">
      <c r="A195" s="41" t="s">
        <v>55</v>
      </c>
      <c r="B195" s="255" t="s">
        <v>1040</v>
      </c>
      <c r="C195" s="256">
        <v>0.6411</v>
      </c>
      <c r="D195" s="19" t="s">
        <v>1041</v>
      </c>
      <c r="E195" s="38" t="s">
        <v>1041</v>
      </c>
      <c r="F195" s="235" t="s">
        <v>650</v>
      </c>
      <c r="G195" s="257" t="s">
        <v>184</v>
      </c>
      <c r="H195" s="257" t="s">
        <v>1042</v>
      </c>
      <c r="I195" s="44" t="s">
        <v>51</v>
      </c>
      <c r="J195" s="258" t="s">
        <v>897</v>
      </c>
      <c r="K195" s="42"/>
      <c r="L195" s="183"/>
      <c r="M195" s="33" t="s">
        <v>54</v>
      </c>
      <c r="N195" s="4" t="s">
        <v>150</v>
      </c>
      <c r="O195" s="4" t="s">
        <v>54</v>
      </c>
      <c r="P195" s="49" t="s">
        <v>1043</v>
      </c>
      <c r="Q195" s="3">
        <v>0.6411</v>
      </c>
      <c r="R195" s="53">
        <f t="shared" si="5"/>
        <v>0</v>
      </c>
    </row>
    <row r="196" spans="1:18" s="49" customFormat="1" ht="25.5" x14ac:dyDescent="0.2">
      <c r="A196" s="41" t="s">
        <v>62</v>
      </c>
      <c r="B196" s="255" t="s">
        <v>1044</v>
      </c>
      <c r="C196" s="256">
        <v>0.17</v>
      </c>
      <c r="D196" s="19" t="s">
        <v>856</v>
      </c>
      <c r="E196" s="38" t="s">
        <v>856</v>
      </c>
      <c r="F196" s="235" t="s">
        <v>650</v>
      </c>
      <c r="G196" s="257" t="s">
        <v>1045</v>
      </c>
      <c r="H196" s="54" t="s">
        <v>1046</v>
      </c>
      <c r="I196" s="44" t="s">
        <v>51</v>
      </c>
      <c r="J196" s="258" t="s">
        <v>897</v>
      </c>
      <c r="K196" s="42"/>
      <c r="L196" s="183"/>
      <c r="M196" s="33" t="s">
        <v>54</v>
      </c>
      <c r="N196" s="4" t="s">
        <v>54</v>
      </c>
      <c r="O196" s="4" t="s">
        <v>54</v>
      </c>
      <c r="Q196" s="3">
        <v>0.17</v>
      </c>
      <c r="R196" s="53">
        <f t="shared" si="5"/>
        <v>0</v>
      </c>
    </row>
    <row r="197" spans="1:18" s="49" customFormat="1" ht="38.25" x14ac:dyDescent="0.2">
      <c r="A197" s="41" t="s">
        <v>70</v>
      </c>
      <c r="B197" s="252" t="s">
        <v>1047</v>
      </c>
      <c r="C197" s="256">
        <v>0.28000000000000003</v>
      </c>
      <c r="D197" s="19" t="s">
        <v>505</v>
      </c>
      <c r="E197" s="38" t="s">
        <v>505</v>
      </c>
      <c r="F197" s="19" t="s">
        <v>663</v>
      </c>
      <c r="G197" s="42" t="s">
        <v>1048</v>
      </c>
      <c r="H197" s="257" t="s">
        <v>1049</v>
      </c>
      <c r="I197" s="44" t="s">
        <v>51</v>
      </c>
      <c r="J197" s="258" t="s">
        <v>897</v>
      </c>
      <c r="K197" s="42"/>
      <c r="L197" s="183"/>
      <c r="M197" s="33" t="s">
        <v>54</v>
      </c>
      <c r="N197" s="4" t="s">
        <v>54</v>
      </c>
      <c r="O197" s="4" t="s">
        <v>54</v>
      </c>
      <c r="Q197" s="3">
        <v>0.28000000000000003</v>
      </c>
      <c r="R197" s="53">
        <f t="shared" si="5"/>
        <v>0</v>
      </c>
    </row>
    <row r="198" spans="1:18" s="49" customFormat="1" ht="25.5" x14ac:dyDescent="0.2">
      <c r="A198" s="41" t="s">
        <v>79</v>
      </c>
      <c r="B198" s="69" t="s">
        <v>1052</v>
      </c>
      <c r="C198" s="256">
        <v>7.72</v>
      </c>
      <c r="D198" s="19" t="s">
        <v>1053</v>
      </c>
      <c r="E198" s="38" t="s">
        <v>1053</v>
      </c>
      <c r="F198" s="264" t="s">
        <v>663</v>
      </c>
      <c r="G198" s="42" t="s">
        <v>156</v>
      </c>
      <c r="H198" s="42" t="s">
        <v>1054</v>
      </c>
      <c r="I198" s="44" t="s">
        <v>51</v>
      </c>
      <c r="J198" s="258" t="s">
        <v>1055</v>
      </c>
      <c r="K198" s="42"/>
      <c r="L198" s="183"/>
      <c r="M198" s="33" t="s">
        <v>54</v>
      </c>
      <c r="N198" s="4" t="s">
        <v>54</v>
      </c>
      <c r="O198" s="4" t="s">
        <v>54</v>
      </c>
      <c r="Q198" s="3">
        <v>16.23</v>
      </c>
      <c r="R198" s="53">
        <f t="shared" si="5"/>
        <v>8.5100000000000016</v>
      </c>
    </row>
    <row r="199" spans="1:18" s="49" customFormat="1" ht="25.5" x14ac:dyDescent="0.2">
      <c r="A199" s="41" t="s">
        <v>86</v>
      </c>
      <c r="B199" s="69" t="s">
        <v>1056</v>
      </c>
      <c r="C199" s="256">
        <v>1.03</v>
      </c>
      <c r="D199" s="234" t="s">
        <v>505</v>
      </c>
      <c r="E199" s="64" t="s">
        <v>505</v>
      </c>
      <c r="F199" s="192" t="s">
        <v>667</v>
      </c>
      <c r="G199" s="235" t="s">
        <v>1057</v>
      </c>
      <c r="H199" s="257" t="s">
        <v>1046</v>
      </c>
      <c r="I199" s="44" t="s">
        <v>51</v>
      </c>
      <c r="J199" s="38" t="s">
        <v>897</v>
      </c>
      <c r="K199" s="19"/>
      <c r="L199" s="183"/>
      <c r="M199" s="33" t="s">
        <v>54</v>
      </c>
      <c r="N199" s="4" t="s">
        <v>54</v>
      </c>
      <c r="O199" s="4" t="s">
        <v>54</v>
      </c>
      <c r="Q199" s="3">
        <v>1.03</v>
      </c>
      <c r="R199" s="53">
        <f t="shared" si="5"/>
        <v>0</v>
      </c>
    </row>
    <row r="200" spans="1:18" s="49" customFormat="1" ht="25.5" x14ac:dyDescent="0.2">
      <c r="A200" s="41" t="s">
        <v>91</v>
      </c>
      <c r="B200" s="69" t="s">
        <v>1058</v>
      </c>
      <c r="C200" s="265">
        <v>0.47</v>
      </c>
      <c r="D200" s="19" t="s">
        <v>945</v>
      </c>
      <c r="E200" s="64" t="s">
        <v>505</v>
      </c>
      <c r="F200" s="192" t="s">
        <v>1059</v>
      </c>
      <c r="G200" s="235" t="s">
        <v>1060</v>
      </c>
      <c r="H200" s="19" t="s">
        <v>1046</v>
      </c>
      <c r="I200" s="44" t="s">
        <v>51</v>
      </c>
      <c r="J200" s="38" t="s">
        <v>897</v>
      </c>
      <c r="K200" s="19"/>
      <c r="L200" s="183"/>
      <c r="M200" s="33" t="s">
        <v>54</v>
      </c>
      <c r="N200" s="4" t="s">
        <v>54</v>
      </c>
      <c r="O200" s="4" t="s">
        <v>54</v>
      </c>
      <c r="Q200" s="3">
        <v>0.47</v>
      </c>
      <c r="R200" s="53">
        <f t="shared" si="5"/>
        <v>0</v>
      </c>
    </row>
    <row r="201" spans="1:18" ht="25.5" x14ac:dyDescent="0.2">
      <c r="A201" s="41" t="s">
        <v>94</v>
      </c>
      <c r="B201" s="69" t="s">
        <v>1065</v>
      </c>
      <c r="C201" s="265">
        <v>0.48</v>
      </c>
      <c r="D201" s="19" t="s">
        <v>505</v>
      </c>
      <c r="E201" s="64" t="s">
        <v>505</v>
      </c>
      <c r="F201" s="192" t="s">
        <v>1066</v>
      </c>
      <c r="G201" s="235" t="s">
        <v>1067</v>
      </c>
      <c r="H201" s="257" t="s">
        <v>1046</v>
      </c>
      <c r="I201" s="44" t="s">
        <v>51</v>
      </c>
      <c r="J201" s="258" t="s">
        <v>1068</v>
      </c>
      <c r="K201" s="19"/>
      <c r="L201" s="183"/>
      <c r="M201" s="33" t="s">
        <v>54</v>
      </c>
      <c r="N201" s="4" t="s">
        <v>54</v>
      </c>
      <c r="O201" s="4" t="s">
        <v>54</v>
      </c>
      <c r="Q201" s="3">
        <v>0.48</v>
      </c>
      <c r="R201" s="53">
        <f t="shared" si="5"/>
        <v>0</v>
      </c>
    </row>
    <row r="202" spans="1:18" ht="25.5" x14ac:dyDescent="0.2">
      <c r="A202" s="41" t="s">
        <v>102</v>
      </c>
      <c r="B202" s="69" t="s">
        <v>1069</v>
      </c>
      <c r="C202" s="265">
        <v>0.19</v>
      </c>
      <c r="D202" s="54" t="s">
        <v>505</v>
      </c>
      <c r="E202" s="54" t="s">
        <v>505</v>
      </c>
      <c r="F202" s="54" t="s">
        <v>712</v>
      </c>
      <c r="G202" s="159"/>
      <c r="H202" s="54" t="s">
        <v>1046</v>
      </c>
      <c r="I202" s="44" t="s">
        <v>51</v>
      </c>
      <c r="J202" s="258" t="s">
        <v>1068</v>
      </c>
      <c r="K202" s="54"/>
      <c r="L202" s="185"/>
      <c r="M202" s="33" t="s">
        <v>54</v>
      </c>
      <c r="N202" s="4" t="s">
        <v>54</v>
      </c>
      <c r="O202" s="4" t="s">
        <v>54</v>
      </c>
      <c r="P202" s="3" t="s">
        <v>1064</v>
      </c>
      <c r="Q202" s="3">
        <v>0.19</v>
      </c>
      <c r="R202" s="53">
        <f t="shared" si="5"/>
        <v>0</v>
      </c>
    </row>
    <row r="203" spans="1:18" ht="25.5" x14ac:dyDescent="0.2">
      <c r="A203" s="41" t="s">
        <v>107</v>
      </c>
      <c r="B203" s="69" t="s">
        <v>1070</v>
      </c>
      <c r="C203" s="265">
        <v>0.11</v>
      </c>
      <c r="D203" s="54" t="s">
        <v>608</v>
      </c>
      <c r="E203" s="54" t="s">
        <v>505</v>
      </c>
      <c r="F203" s="54" t="s">
        <v>309</v>
      </c>
      <c r="G203" s="54" t="s">
        <v>676</v>
      </c>
      <c r="H203" s="54" t="s">
        <v>1046</v>
      </c>
      <c r="I203" s="44" t="s">
        <v>51</v>
      </c>
      <c r="J203" s="258" t="s">
        <v>1068</v>
      </c>
      <c r="K203" s="42"/>
      <c r="L203" s="185"/>
      <c r="M203" s="33" t="s">
        <v>54</v>
      </c>
      <c r="N203" s="4" t="s">
        <v>54</v>
      </c>
      <c r="O203" s="4" t="s">
        <v>54</v>
      </c>
      <c r="P203" s="3" t="s">
        <v>1064</v>
      </c>
      <c r="Q203" s="3">
        <v>0.11</v>
      </c>
      <c r="R203" s="53">
        <f t="shared" si="5"/>
        <v>0</v>
      </c>
    </row>
    <row r="204" spans="1:18" ht="25.5" x14ac:dyDescent="0.2">
      <c r="A204" s="41" t="s">
        <v>112</v>
      </c>
      <c r="B204" s="69" t="s">
        <v>1071</v>
      </c>
      <c r="C204" s="265">
        <v>1.59</v>
      </c>
      <c r="D204" s="54" t="s">
        <v>46</v>
      </c>
      <c r="E204" s="54" t="s">
        <v>505</v>
      </c>
      <c r="F204" s="54" t="s">
        <v>219</v>
      </c>
      <c r="G204" s="54" t="s">
        <v>887</v>
      </c>
      <c r="H204" s="54" t="s">
        <v>1046</v>
      </c>
      <c r="I204" s="44" t="s">
        <v>51</v>
      </c>
      <c r="J204" s="258" t="s">
        <v>1068</v>
      </c>
      <c r="K204" s="42"/>
      <c r="L204" s="185"/>
      <c r="M204" s="33" t="s">
        <v>54</v>
      </c>
      <c r="N204" s="4" t="s">
        <v>54</v>
      </c>
      <c r="O204" s="4" t="s">
        <v>54</v>
      </c>
      <c r="P204" s="3" t="s">
        <v>1072</v>
      </c>
      <c r="Q204" s="3">
        <v>1.59</v>
      </c>
      <c r="R204" s="53">
        <f t="shared" si="5"/>
        <v>0</v>
      </c>
    </row>
    <row r="205" spans="1:18" s="285" customFormat="1" ht="24" x14ac:dyDescent="0.2">
      <c r="A205" s="171" t="s">
        <v>820</v>
      </c>
      <c r="B205" s="172" t="s">
        <v>1096</v>
      </c>
      <c r="C205" s="269">
        <f>SUM(C206:C216)</f>
        <v>20.440000000000001</v>
      </c>
      <c r="D205" s="270"/>
      <c r="E205" s="271"/>
      <c r="F205" s="272"/>
      <c r="G205" s="273" t="s">
        <v>1097</v>
      </c>
      <c r="H205" s="274"/>
      <c r="I205" s="275"/>
      <c r="J205" s="276"/>
      <c r="K205" s="274"/>
      <c r="R205" s="53">
        <f t="shared" ref="R205:R216" si="6">Q205-C205</f>
        <v>-20.440000000000001</v>
      </c>
    </row>
    <row r="206" spans="1:18" s="285" customFormat="1" ht="24" x14ac:dyDescent="0.2">
      <c r="A206" s="277">
        <v>1</v>
      </c>
      <c r="B206" s="278" t="s">
        <v>1098</v>
      </c>
      <c r="C206" s="279">
        <v>0.21</v>
      </c>
      <c r="D206" s="278" t="s">
        <v>1081</v>
      </c>
      <c r="E206" s="280" t="s">
        <v>856</v>
      </c>
      <c r="F206" s="278" t="s">
        <v>650</v>
      </c>
      <c r="G206" s="281"/>
      <c r="H206" s="282" t="s">
        <v>1127</v>
      </c>
      <c r="I206" s="44" t="s">
        <v>51</v>
      </c>
      <c r="J206" s="283"/>
      <c r="K206" s="282"/>
      <c r="L206" s="284"/>
      <c r="M206" s="285" t="s">
        <v>391</v>
      </c>
      <c r="Q206" s="285">
        <v>18.850000000000001</v>
      </c>
      <c r="R206" s="53">
        <f t="shared" si="6"/>
        <v>18.64</v>
      </c>
    </row>
    <row r="207" spans="1:18" s="285" customFormat="1" ht="24" x14ac:dyDescent="0.2">
      <c r="A207" s="286">
        <v>2</v>
      </c>
      <c r="B207" s="287" t="s">
        <v>1099</v>
      </c>
      <c r="C207" s="288">
        <v>6.02</v>
      </c>
      <c r="D207" s="278" t="s">
        <v>1081</v>
      </c>
      <c r="E207" s="299" t="s">
        <v>505</v>
      </c>
      <c r="F207" s="287" t="s">
        <v>861</v>
      </c>
      <c r="G207" s="289"/>
      <c r="H207" s="282" t="s">
        <v>1127</v>
      </c>
      <c r="I207" s="44" t="s">
        <v>51</v>
      </c>
      <c r="J207" s="290"/>
      <c r="K207" s="291"/>
      <c r="L207" s="292"/>
      <c r="M207" s="285" t="s">
        <v>391</v>
      </c>
      <c r="Q207" s="285">
        <v>22.98</v>
      </c>
      <c r="R207" s="53">
        <f t="shared" si="6"/>
        <v>16.96</v>
      </c>
    </row>
    <row r="208" spans="1:18" s="285" customFormat="1" ht="24" x14ac:dyDescent="0.2">
      <c r="A208" s="286">
        <v>3</v>
      </c>
      <c r="B208" s="287" t="s">
        <v>1100</v>
      </c>
      <c r="C208" s="288">
        <v>0.65</v>
      </c>
      <c r="D208" s="278" t="s">
        <v>1081</v>
      </c>
      <c r="E208" s="299" t="s">
        <v>505</v>
      </c>
      <c r="F208" s="287" t="s">
        <v>667</v>
      </c>
      <c r="G208" s="289"/>
      <c r="H208" s="282" t="s">
        <v>1127</v>
      </c>
      <c r="I208" s="44" t="s">
        <v>51</v>
      </c>
      <c r="J208" s="290"/>
      <c r="K208" s="291"/>
      <c r="M208" s="285" t="s">
        <v>391</v>
      </c>
      <c r="Q208" s="285">
        <v>14.89</v>
      </c>
      <c r="R208" s="53">
        <f t="shared" si="6"/>
        <v>14.24</v>
      </c>
    </row>
    <row r="209" spans="1:18" s="285" customFormat="1" ht="24" x14ac:dyDescent="0.2">
      <c r="A209" s="286">
        <v>4</v>
      </c>
      <c r="B209" s="287" t="s">
        <v>1101</v>
      </c>
      <c r="C209" s="288">
        <v>4.49</v>
      </c>
      <c r="D209" s="278" t="s">
        <v>1081</v>
      </c>
      <c r="E209" s="299" t="s">
        <v>505</v>
      </c>
      <c r="F209" s="287" t="s">
        <v>712</v>
      </c>
      <c r="G209" s="289"/>
      <c r="H209" s="282" t="s">
        <v>1127</v>
      </c>
      <c r="I209" s="44" t="s">
        <v>51</v>
      </c>
      <c r="J209" s="290"/>
      <c r="K209" s="291"/>
      <c r="M209" s="285" t="s">
        <v>391</v>
      </c>
      <c r="Q209" s="285">
        <v>25.52</v>
      </c>
      <c r="R209" s="53">
        <f t="shared" si="6"/>
        <v>21.03</v>
      </c>
    </row>
    <row r="210" spans="1:18" s="285" customFormat="1" ht="24" x14ac:dyDescent="0.2">
      <c r="A210" s="286">
        <v>5</v>
      </c>
      <c r="B210" s="287" t="s">
        <v>1102</v>
      </c>
      <c r="C210" s="288">
        <v>0.89</v>
      </c>
      <c r="D210" s="278" t="s">
        <v>1081</v>
      </c>
      <c r="E210" s="299" t="s">
        <v>505</v>
      </c>
      <c r="F210" s="287" t="s">
        <v>1087</v>
      </c>
      <c r="G210" s="289"/>
      <c r="H210" s="282" t="s">
        <v>1127</v>
      </c>
      <c r="I210" s="44" t="s">
        <v>51</v>
      </c>
      <c r="J210" s="290"/>
      <c r="K210" s="291"/>
      <c r="M210" s="285" t="s">
        <v>391</v>
      </c>
      <c r="Q210" s="285">
        <v>21</v>
      </c>
      <c r="R210" s="53">
        <f t="shared" si="6"/>
        <v>20.11</v>
      </c>
    </row>
    <row r="211" spans="1:18" s="285" customFormat="1" ht="24" x14ac:dyDescent="0.2">
      <c r="A211" s="286">
        <v>6</v>
      </c>
      <c r="B211" s="287" t="s">
        <v>1103</v>
      </c>
      <c r="C211" s="288">
        <v>2.39</v>
      </c>
      <c r="D211" s="278" t="s">
        <v>1081</v>
      </c>
      <c r="E211" s="299" t="s">
        <v>505</v>
      </c>
      <c r="F211" s="287" t="s">
        <v>1066</v>
      </c>
      <c r="G211" s="289"/>
      <c r="H211" s="282" t="s">
        <v>1127</v>
      </c>
      <c r="I211" s="44" t="s">
        <v>51</v>
      </c>
      <c r="J211" s="290"/>
      <c r="K211" s="291"/>
      <c r="M211" s="285" t="s">
        <v>391</v>
      </c>
      <c r="Q211" s="285">
        <v>23.97</v>
      </c>
      <c r="R211" s="53">
        <f t="shared" si="6"/>
        <v>21.58</v>
      </c>
    </row>
    <row r="212" spans="1:18" s="285" customFormat="1" ht="24" x14ac:dyDescent="0.2">
      <c r="A212" s="286">
        <v>7</v>
      </c>
      <c r="B212" s="287" t="s">
        <v>1104</v>
      </c>
      <c r="C212" s="288">
        <v>1.05</v>
      </c>
      <c r="D212" s="278" t="s">
        <v>1081</v>
      </c>
      <c r="E212" s="299" t="s">
        <v>505</v>
      </c>
      <c r="F212" s="287" t="s">
        <v>824</v>
      </c>
      <c r="G212" s="289"/>
      <c r="H212" s="282" t="s">
        <v>1127</v>
      </c>
      <c r="I212" s="44" t="s">
        <v>51</v>
      </c>
      <c r="J212" s="290"/>
      <c r="K212" s="291"/>
      <c r="M212" s="285" t="s">
        <v>391</v>
      </c>
      <c r="Q212" s="285">
        <v>31.83</v>
      </c>
      <c r="R212" s="53">
        <f t="shared" si="6"/>
        <v>30.779999999999998</v>
      </c>
    </row>
    <row r="213" spans="1:18" s="285" customFormat="1" ht="24" x14ac:dyDescent="0.2">
      <c r="A213" s="286">
        <v>8</v>
      </c>
      <c r="B213" s="287" t="s">
        <v>1105</v>
      </c>
      <c r="C213" s="288">
        <v>1.33</v>
      </c>
      <c r="D213" s="278" t="s">
        <v>1081</v>
      </c>
      <c r="E213" s="299" t="s">
        <v>505</v>
      </c>
      <c r="F213" s="287" t="s">
        <v>1091</v>
      </c>
      <c r="G213" s="289"/>
      <c r="H213" s="282" t="s">
        <v>1127</v>
      </c>
      <c r="I213" s="44" t="s">
        <v>51</v>
      </c>
      <c r="J213" s="290"/>
      <c r="K213" s="291"/>
      <c r="M213" s="285" t="s">
        <v>391</v>
      </c>
      <c r="Q213" s="285">
        <v>9.0500000000000007</v>
      </c>
      <c r="R213" s="53">
        <f t="shared" si="6"/>
        <v>7.7200000000000006</v>
      </c>
    </row>
    <row r="214" spans="1:18" s="285" customFormat="1" ht="24" x14ac:dyDescent="0.2">
      <c r="A214" s="286">
        <v>9</v>
      </c>
      <c r="B214" s="287" t="s">
        <v>1106</v>
      </c>
      <c r="C214" s="288">
        <v>0.28000000000000003</v>
      </c>
      <c r="D214" s="278" t="s">
        <v>1081</v>
      </c>
      <c r="E214" s="299" t="s">
        <v>505</v>
      </c>
      <c r="F214" s="287" t="s">
        <v>726</v>
      </c>
      <c r="G214" s="289"/>
      <c r="H214" s="282" t="s">
        <v>1127</v>
      </c>
      <c r="I214" s="44" t="s">
        <v>51</v>
      </c>
      <c r="J214" s="290"/>
      <c r="K214" s="291"/>
      <c r="M214" s="285" t="s">
        <v>391</v>
      </c>
      <c r="Q214" s="285">
        <v>11.87</v>
      </c>
      <c r="R214" s="53">
        <f t="shared" si="6"/>
        <v>11.59</v>
      </c>
    </row>
    <row r="215" spans="1:18" s="285" customFormat="1" ht="24" x14ac:dyDescent="0.2">
      <c r="A215" s="286">
        <v>10</v>
      </c>
      <c r="B215" s="287" t="s">
        <v>1107</v>
      </c>
      <c r="C215" s="288">
        <v>2.59</v>
      </c>
      <c r="D215" s="278" t="s">
        <v>1081</v>
      </c>
      <c r="E215" s="299" t="s">
        <v>505</v>
      </c>
      <c r="F215" s="287" t="s">
        <v>1094</v>
      </c>
      <c r="G215" s="289"/>
      <c r="H215" s="282" t="s">
        <v>1127</v>
      </c>
      <c r="I215" s="44" t="s">
        <v>51</v>
      </c>
      <c r="J215" s="290"/>
      <c r="K215" s="291"/>
      <c r="M215" s="285" t="s">
        <v>391</v>
      </c>
      <c r="Q215" s="285">
        <v>15.16</v>
      </c>
      <c r="R215" s="53">
        <f t="shared" si="6"/>
        <v>12.57</v>
      </c>
    </row>
    <row r="216" spans="1:18" s="285" customFormat="1" ht="24" x14ac:dyDescent="0.2">
      <c r="A216" s="293">
        <v>11</v>
      </c>
      <c r="B216" s="294" t="s">
        <v>1108</v>
      </c>
      <c r="C216" s="295">
        <v>0.54</v>
      </c>
      <c r="D216" s="278" t="s">
        <v>1081</v>
      </c>
      <c r="E216" s="300" t="s">
        <v>505</v>
      </c>
      <c r="F216" s="294" t="s">
        <v>1059</v>
      </c>
      <c r="G216" s="296"/>
      <c r="H216" s="282" t="s">
        <v>1127</v>
      </c>
      <c r="I216" s="44" t="s">
        <v>51</v>
      </c>
      <c r="J216" s="297"/>
      <c r="K216" s="298"/>
      <c r="M216" s="285" t="s">
        <v>391</v>
      </c>
      <c r="Q216" s="285">
        <v>14.23</v>
      </c>
      <c r="R216" s="53">
        <f t="shared" si="6"/>
        <v>13.690000000000001</v>
      </c>
    </row>
    <row r="217" spans="1:18" s="285" customFormat="1" ht="25.5" x14ac:dyDescent="0.2">
      <c r="A217" s="3"/>
      <c r="B217" s="301" t="s">
        <v>1109</v>
      </c>
      <c r="C217" s="302"/>
      <c r="D217" s="303"/>
      <c r="E217" s="304"/>
      <c r="F217" s="304"/>
      <c r="G217" s="305"/>
      <c r="H217" s="49"/>
      <c r="I217" s="306"/>
      <c r="J217" s="49"/>
      <c r="K217" s="307"/>
    </row>
    <row r="218" spans="1:18" x14ac:dyDescent="0.2">
      <c r="B218" s="301" t="s">
        <v>1110</v>
      </c>
      <c r="G218" s="305"/>
    </row>
    <row r="222" spans="1:18" x14ac:dyDescent="0.2">
      <c r="C222" s="302" t="e">
        <f>#REF!/4</f>
        <v>#REF!</v>
      </c>
    </row>
    <row r="224" spans="1:18" x14ac:dyDescent="0.2">
      <c r="G224" s="310"/>
    </row>
    <row r="225" spans="1:17" s="49" customFormat="1" x14ac:dyDescent="0.2">
      <c r="A225" s="3"/>
      <c r="B225" s="301"/>
      <c r="C225" s="302"/>
      <c r="D225" s="303"/>
      <c r="E225" s="304"/>
      <c r="F225" s="304"/>
      <c r="G225" s="309"/>
      <c r="I225" s="308"/>
      <c r="K225" s="3"/>
      <c r="L225" s="3"/>
      <c r="M225" s="3"/>
      <c r="N225" s="4"/>
      <c r="O225" s="4"/>
      <c r="P225" s="3"/>
      <c r="Q225" s="3"/>
    </row>
  </sheetData>
  <autoFilter ref="A3:M218"/>
  <mergeCells count="1">
    <mergeCell ref="L3:L4"/>
  </mergeCells>
  <phoneticPr fontId="19" type="noConversion"/>
  <pageMargins left="0.43263888888888902" right="0.23611111111111099" top="0.65" bottom="0.3" header="0.31458333333333299" footer="0.156944444444444"/>
  <pageSetup paperSize="9" scale="80" firstPageNumber="4294963191" fitToHeight="0" orientation="landscape" horizontalDpi="1200" verticalDpi="1200" r:id="rId1"/>
  <headerFooter alignWithMargins="0">
    <oddFooter>&amp;CB10-5</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2"/>
  <sheetViews>
    <sheetView zoomScale="115" zoomScaleNormal="115" zoomScaleSheetLayoutView="100" workbookViewId="0">
      <pane ySplit="3" topLeftCell="A141" activePane="bottomLeft" state="frozen"/>
      <selection activeCell="C105" sqref="C1:C105"/>
      <selection pane="bottomLeft" activeCell="C105" sqref="C1:C105"/>
    </sheetView>
  </sheetViews>
  <sheetFormatPr defaultColWidth="26.5" defaultRowHeight="12.75" x14ac:dyDescent="0.2"/>
  <cols>
    <col min="1" max="1" width="4.25" style="3" customWidth="1"/>
    <col min="2" max="2" width="31.625" style="301" customWidth="1"/>
    <col min="3" max="3" width="7.75" style="302" customWidth="1"/>
    <col min="4" max="4" width="9.875" style="303" customWidth="1"/>
    <col min="5" max="5" width="6" style="304" customWidth="1"/>
    <col min="6" max="6" width="16.375" style="304" customWidth="1"/>
    <col min="7" max="7" width="18.375" style="309" customWidth="1"/>
    <col min="8" max="8" width="21.75" style="49" customWidth="1"/>
    <col min="9" max="9" width="14" style="56" customWidth="1"/>
    <col min="10" max="16384" width="26.5" style="3"/>
  </cols>
  <sheetData>
    <row r="1" spans="1:10" x14ac:dyDescent="0.2">
      <c r="A1" s="1" t="s">
        <v>0</v>
      </c>
      <c r="B1" s="1"/>
      <c r="C1" s="1"/>
      <c r="D1" s="1"/>
      <c r="E1" s="1"/>
      <c r="F1" s="1"/>
      <c r="G1" s="1"/>
      <c r="H1" s="1"/>
      <c r="I1" s="2"/>
    </row>
    <row r="2" spans="1:10" x14ac:dyDescent="0.2">
      <c r="A2" s="1" t="s">
        <v>1</v>
      </c>
      <c r="B2" s="1"/>
      <c r="C2" s="1"/>
      <c r="D2" s="1"/>
      <c r="E2" s="1"/>
      <c r="F2" s="1"/>
      <c r="G2" s="1"/>
      <c r="H2" s="1"/>
      <c r="I2" s="2"/>
    </row>
    <row r="3" spans="1:10" ht="63.75" x14ac:dyDescent="0.2">
      <c r="A3" s="5" t="s">
        <v>2</v>
      </c>
      <c r="B3" s="5" t="s">
        <v>3</v>
      </c>
      <c r="C3" s="6" t="s">
        <v>4</v>
      </c>
      <c r="D3" s="5" t="s">
        <v>5</v>
      </c>
      <c r="E3" s="5" t="s">
        <v>6</v>
      </c>
      <c r="F3" s="5" t="s">
        <v>7</v>
      </c>
      <c r="G3" s="5" t="s">
        <v>8</v>
      </c>
      <c r="H3" s="5" t="s">
        <v>9</v>
      </c>
      <c r="I3" s="5" t="s">
        <v>10</v>
      </c>
    </row>
    <row r="4" spans="1:10" x14ac:dyDescent="0.2">
      <c r="A4" s="9" t="s">
        <v>17</v>
      </c>
      <c r="B4" s="9" t="s">
        <v>18</v>
      </c>
      <c r="C4" s="10" t="s">
        <v>19</v>
      </c>
      <c r="D4" s="11" t="s">
        <v>20</v>
      </c>
      <c r="E4" s="9" t="s">
        <v>21</v>
      </c>
      <c r="F4" s="9" t="s">
        <v>22</v>
      </c>
      <c r="G4" s="9" t="s">
        <v>23</v>
      </c>
      <c r="H4" s="9" t="s">
        <v>24</v>
      </c>
      <c r="I4" s="9"/>
    </row>
    <row r="5" spans="1:10" ht="25.5" x14ac:dyDescent="0.2">
      <c r="A5" s="13">
        <v>1</v>
      </c>
      <c r="B5" s="14" t="s">
        <v>28</v>
      </c>
      <c r="C5" s="15">
        <v>0</v>
      </c>
      <c r="D5" s="16"/>
      <c r="E5" s="17"/>
      <c r="F5" s="18"/>
      <c r="G5" s="19"/>
      <c r="H5" s="19"/>
      <c r="I5" s="18"/>
    </row>
    <row r="6" spans="1:10" ht="27" x14ac:dyDescent="0.2">
      <c r="A6" s="13" t="s">
        <v>30</v>
      </c>
      <c r="B6" s="22" t="s">
        <v>31</v>
      </c>
      <c r="C6" s="23"/>
      <c r="D6" s="24"/>
      <c r="E6" s="25"/>
      <c r="F6" s="26"/>
      <c r="G6" s="27"/>
      <c r="H6" s="27"/>
      <c r="I6" s="26"/>
    </row>
    <row r="7" spans="1:10" ht="27" x14ac:dyDescent="0.2">
      <c r="A7" s="13" t="s">
        <v>32</v>
      </c>
      <c r="B7" s="22" t="s">
        <v>33</v>
      </c>
      <c r="C7" s="23">
        <v>0</v>
      </c>
      <c r="D7" s="24"/>
      <c r="E7" s="25"/>
      <c r="F7" s="26"/>
      <c r="G7" s="27"/>
      <c r="H7" s="27"/>
      <c r="I7" s="26"/>
    </row>
    <row r="8" spans="1:10" ht="38.25" x14ac:dyDescent="0.2">
      <c r="A8" s="5" t="s">
        <v>34</v>
      </c>
      <c r="B8" s="30" t="s">
        <v>35</v>
      </c>
      <c r="C8" s="31">
        <v>0</v>
      </c>
      <c r="D8" s="16"/>
      <c r="E8" s="17"/>
      <c r="F8" s="18"/>
      <c r="G8" s="19"/>
      <c r="H8" s="19"/>
      <c r="I8" s="18"/>
    </row>
    <row r="9" spans="1:10" ht="38.25" x14ac:dyDescent="0.2">
      <c r="A9" s="5" t="s">
        <v>36</v>
      </c>
      <c r="B9" s="30" t="s">
        <v>37</v>
      </c>
      <c r="C9" s="31">
        <v>0</v>
      </c>
      <c r="D9" s="16"/>
      <c r="E9" s="17"/>
      <c r="F9" s="18"/>
      <c r="G9" s="19"/>
      <c r="H9" s="19"/>
      <c r="I9" s="18"/>
    </row>
    <row r="10" spans="1:10" ht="25.5" x14ac:dyDescent="0.2">
      <c r="A10" s="5" t="s">
        <v>38</v>
      </c>
      <c r="B10" s="30" t="s">
        <v>39</v>
      </c>
      <c r="C10" s="31">
        <v>0</v>
      </c>
      <c r="D10" s="16"/>
      <c r="E10" s="17"/>
      <c r="F10" s="18"/>
      <c r="G10" s="34"/>
      <c r="H10" s="19"/>
      <c r="I10" s="18"/>
    </row>
    <row r="11" spans="1:10" x14ac:dyDescent="0.2">
      <c r="A11" s="13">
        <v>2</v>
      </c>
      <c r="B11" s="14" t="s">
        <v>40</v>
      </c>
      <c r="C11" s="15"/>
      <c r="D11" s="16"/>
      <c r="E11" s="17"/>
      <c r="F11" s="35"/>
      <c r="G11" s="36"/>
      <c r="H11" s="19"/>
      <c r="I11" s="18"/>
      <c r="J11" s="107">
        <f>'BIEU 10 CH (MOI)'!C11</f>
        <v>441.69</v>
      </c>
    </row>
    <row r="12" spans="1:10" ht="27" x14ac:dyDescent="0.2">
      <c r="A12" s="5" t="s">
        <v>41</v>
      </c>
      <c r="B12" s="22" t="s">
        <v>39</v>
      </c>
      <c r="C12" s="23">
        <f>SUM(C13,C67,C71,C86)</f>
        <v>1914.6799999999998</v>
      </c>
      <c r="D12" s="37"/>
      <c r="E12" s="38"/>
      <c r="F12" s="36"/>
      <c r="G12" s="39"/>
      <c r="H12" s="19"/>
      <c r="I12" s="19"/>
      <c r="J12" s="107">
        <f>'BIEU 10 CH (MOI)'!$C$12</f>
        <v>77.919999999999987</v>
      </c>
    </row>
    <row r="13" spans="1:10" ht="54" x14ac:dyDescent="0.2">
      <c r="A13" s="5" t="s">
        <v>42</v>
      </c>
      <c r="B13" s="22" t="s">
        <v>43</v>
      </c>
      <c r="C13" s="23">
        <f>SUM(C14:C66)</f>
        <v>1526.7199999999998</v>
      </c>
      <c r="D13" s="37"/>
      <c r="E13" s="38"/>
      <c r="F13" s="36"/>
      <c r="G13" s="39"/>
      <c r="H13" s="19"/>
      <c r="I13" s="19"/>
    </row>
    <row r="14" spans="1:10" ht="38.25" x14ac:dyDescent="0.2">
      <c r="A14" s="41" t="s">
        <v>44</v>
      </c>
      <c r="B14" s="30" t="s">
        <v>45</v>
      </c>
      <c r="C14" s="31">
        <v>19.77</v>
      </c>
      <c r="D14" s="38" t="s">
        <v>46</v>
      </c>
      <c r="E14" s="38" t="s">
        <v>47</v>
      </c>
      <c r="F14" s="19" t="s">
        <v>48</v>
      </c>
      <c r="G14" s="42" t="s">
        <v>49</v>
      </c>
      <c r="H14" s="43" t="s">
        <v>50</v>
      </c>
      <c r="I14" s="42" t="s">
        <v>51</v>
      </c>
    </row>
    <row r="15" spans="1:10" s="49" customFormat="1" ht="63.75" x14ac:dyDescent="0.2">
      <c r="A15" s="41" t="s">
        <v>55</v>
      </c>
      <c r="B15" s="30" t="s">
        <v>56</v>
      </c>
      <c r="C15" s="31">
        <v>24.63</v>
      </c>
      <c r="D15" s="38" t="s">
        <v>46</v>
      </c>
      <c r="E15" s="38" t="s">
        <v>57</v>
      </c>
      <c r="F15" s="19" t="s">
        <v>58</v>
      </c>
      <c r="G15" s="19" t="s">
        <v>59</v>
      </c>
      <c r="H15" s="43" t="s">
        <v>50</v>
      </c>
      <c r="I15" s="42" t="s">
        <v>51</v>
      </c>
    </row>
    <row r="16" spans="1:10" s="49" customFormat="1" ht="51" x14ac:dyDescent="0.2">
      <c r="A16" s="41" t="s">
        <v>62</v>
      </c>
      <c r="B16" s="50" t="s">
        <v>63</v>
      </c>
      <c r="C16" s="335">
        <v>158</v>
      </c>
      <c r="D16" s="38" t="s">
        <v>64</v>
      </c>
      <c r="E16" s="38" t="s">
        <v>57</v>
      </c>
      <c r="F16" s="19" t="s">
        <v>65</v>
      </c>
      <c r="G16" s="19" t="s">
        <v>66</v>
      </c>
      <c r="H16" s="43" t="s">
        <v>50</v>
      </c>
      <c r="I16" s="42" t="s">
        <v>1198</v>
      </c>
    </row>
    <row r="17" spans="1:9" s="49" customFormat="1" ht="51" x14ac:dyDescent="0.2">
      <c r="A17" s="41" t="s">
        <v>70</v>
      </c>
      <c r="B17" s="30" t="s">
        <v>71</v>
      </c>
      <c r="C17" s="31">
        <v>11.3</v>
      </c>
      <c r="D17" s="38" t="s">
        <v>72</v>
      </c>
      <c r="E17" s="38" t="s">
        <v>57</v>
      </c>
      <c r="F17" s="54" t="s">
        <v>73</v>
      </c>
      <c r="G17" s="54" t="s">
        <v>74</v>
      </c>
      <c r="H17" s="43" t="s">
        <v>50</v>
      </c>
      <c r="I17" s="42" t="s">
        <v>75</v>
      </c>
    </row>
    <row r="18" spans="1:9" s="49" customFormat="1" ht="38.25" x14ac:dyDescent="0.2">
      <c r="A18" s="41" t="s">
        <v>79</v>
      </c>
      <c r="B18" s="57" t="s">
        <v>80</v>
      </c>
      <c r="C18" s="334">
        <v>10</v>
      </c>
      <c r="D18" s="38" t="s">
        <v>81</v>
      </c>
      <c r="E18" s="38" t="s">
        <v>57</v>
      </c>
      <c r="F18" s="54" t="s">
        <v>82</v>
      </c>
      <c r="G18" s="19" t="s">
        <v>83</v>
      </c>
      <c r="H18" s="43" t="s">
        <v>50</v>
      </c>
      <c r="I18" s="42" t="s">
        <v>75</v>
      </c>
    </row>
    <row r="19" spans="1:9" s="49" customFormat="1" ht="38.25" x14ac:dyDescent="0.2">
      <c r="A19" s="41" t="s">
        <v>86</v>
      </c>
      <c r="B19" s="30" t="s">
        <v>87</v>
      </c>
      <c r="C19" s="31">
        <v>0.1</v>
      </c>
      <c r="D19" s="38" t="s">
        <v>46</v>
      </c>
      <c r="E19" s="38" t="s">
        <v>88</v>
      </c>
      <c r="F19" s="19" t="s">
        <v>48</v>
      </c>
      <c r="G19" s="59" t="s">
        <v>89</v>
      </c>
      <c r="H19" s="43" t="s">
        <v>50</v>
      </c>
      <c r="I19" s="42" t="s">
        <v>51</v>
      </c>
    </row>
    <row r="20" spans="1:9" s="49" customFormat="1" ht="38.25" x14ac:dyDescent="0.2">
      <c r="A20" s="41" t="s">
        <v>91</v>
      </c>
      <c r="B20" s="30" t="s">
        <v>87</v>
      </c>
      <c r="C20" s="60">
        <v>0.09</v>
      </c>
      <c r="D20" s="38" t="s">
        <v>46</v>
      </c>
      <c r="E20" s="38" t="s">
        <v>88</v>
      </c>
      <c r="F20" s="19" t="s">
        <v>92</v>
      </c>
      <c r="G20" s="19"/>
      <c r="H20" s="43" t="s">
        <v>50</v>
      </c>
      <c r="I20" s="42" t="s">
        <v>51</v>
      </c>
    </row>
    <row r="21" spans="1:9" s="49" customFormat="1" ht="38.25" x14ac:dyDescent="0.2">
      <c r="A21" s="41" t="s">
        <v>94</v>
      </c>
      <c r="B21" s="30" t="s">
        <v>95</v>
      </c>
      <c r="C21" s="335">
        <v>0.27</v>
      </c>
      <c r="D21" s="38" t="s">
        <v>96</v>
      </c>
      <c r="E21" s="38" t="s">
        <v>97</v>
      </c>
      <c r="F21" s="19" t="s">
        <v>98</v>
      </c>
      <c r="G21" s="19" t="s">
        <v>99</v>
      </c>
      <c r="H21" s="43" t="s">
        <v>50</v>
      </c>
      <c r="I21" s="42" t="s">
        <v>1200</v>
      </c>
    </row>
    <row r="22" spans="1:9" s="49" customFormat="1" ht="38.25" x14ac:dyDescent="0.2">
      <c r="A22" s="41" t="s">
        <v>102</v>
      </c>
      <c r="B22" s="62" t="s">
        <v>103</v>
      </c>
      <c r="C22" s="63">
        <v>0.35</v>
      </c>
      <c r="D22" s="64" t="s">
        <v>104</v>
      </c>
      <c r="E22" s="65" t="s">
        <v>97</v>
      </c>
      <c r="F22" s="19" t="s">
        <v>105</v>
      </c>
      <c r="G22" s="19"/>
      <c r="H22" s="43" t="s">
        <v>50</v>
      </c>
      <c r="I22" s="42" t="s">
        <v>51</v>
      </c>
    </row>
    <row r="23" spans="1:9" s="49" customFormat="1" ht="38.25" x14ac:dyDescent="0.2">
      <c r="A23" s="41" t="s">
        <v>107</v>
      </c>
      <c r="B23" s="66" t="s">
        <v>108</v>
      </c>
      <c r="C23" s="342">
        <f>18.7-12.29</f>
        <v>6.41</v>
      </c>
      <c r="D23" s="64" t="s">
        <v>104</v>
      </c>
      <c r="E23" s="65" t="s">
        <v>57</v>
      </c>
      <c r="F23" s="68" t="s">
        <v>109</v>
      </c>
      <c r="G23" s="19"/>
      <c r="H23" s="43" t="s">
        <v>50</v>
      </c>
      <c r="I23" s="42" t="s">
        <v>1201</v>
      </c>
    </row>
    <row r="24" spans="1:9" s="49" customFormat="1" ht="38.25" x14ac:dyDescent="0.2">
      <c r="A24" s="41" t="s">
        <v>112</v>
      </c>
      <c r="B24" s="69" t="s">
        <v>113</v>
      </c>
      <c r="C24" s="342">
        <f>27.5-10.96</f>
        <v>16.54</v>
      </c>
      <c r="D24" s="70" t="s">
        <v>104</v>
      </c>
      <c r="E24" s="65" t="s">
        <v>57</v>
      </c>
      <c r="F24" s="71" t="s">
        <v>114</v>
      </c>
      <c r="G24" s="54"/>
      <c r="H24" s="43" t="s">
        <v>50</v>
      </c>
      <c r="I24" s="42" t="s">
        <v>1201</v>
      </c>
    </row>
    <row r="25" spans="1:9" s="49" customFormat="1" ht="38.25" x14ac:dyDescent="0.2">
      <c r="A25" s="41" t="s">
        <v>117</v>
      </c>
      <c r="B25" s="30" t="s">
        <v>118</v>
      </c>
      <c r="C25" s="342">
        <f>26.1-2.56</f>
        <v>23.540000000000003</v>
      </c>
      <c r="D25" s="38" t="s">
        <v>104</v>
      </c>
      <c r="E25" s="65" t="s">
        <v>57</v>
      </c>
      <c r="F25" s="19" t="s">
        <v>114</v>
      </c>
      <c r="G25" s="19"/>
      <c r="H25" s="43" t="s">
        <v>50</v>
      </c>
      <c r="I25" s="42" t="s">
        <v>1201</v>
      </c>
    </row>
    <row r="26" spans="1:9" s="49" customFormat="1" ht="38.25" x14ac:dyDescent="0.2">
      <c r="A26" s="41" t="s">
        <v>120</v>
      </c>
      <c r="B26" s="30" t="s">
        <v>121</v>
      </c>
      <c r="C26" s="342">
        <f>33.9-23.98</f>
        <v>9.9199999999999982</v>
      </c>
      <c r="D26" s="38" t="s">
        <v>104</v>
      </c>
      <c r="E26" s="65" t="s">
        <v>57</v>
      </c>
      <c r="F26" s="19" t="s">
        <v>122</v>
      </c>
      <c r="G26" s="19"/>
      <c r="H26" s="43" t="s">
        <v>50</v>
      </c>
      <c r="I26" s="42" t="s">
        <v>1201</v>
      </c>
    </row>
    <row r="27" spans="1:9" s="49" customFormat="1" ht="38.25" x14ac:dyDescent="0.2">
      <c r="A27" s="41" t="s">
        <v>124</v>
      </c>
      <c r="B27" s="30" t="s">
        <v>125</v>
      </c>
      <c r="C27" s="72">
        <v>0.35</v>
      </c>
      <c r="D27" s="70" t="s">
        <v>46</v>
      </c>
      <c r="E27" s="65" t="s">
        <v>57</v>
      </c>
      <c r="F27" s="73" t="s">
        <v>109</v>
      </c>
      <c r="G27" s="59" t="s">
        <v>126</v>
      </c>
      <c r="H27" s="43" t="s">
        <v>50</v>
      </c>
      <c r="I27" s="42" t="s">
        <v>51</v>
      </c>
    </row>
    <row r="28" spans="1:9" s="49" customFormat="1" ht="51" x14ac:dyDescent="0.2">
      <c r="A28" s="41" t="s">
        <v>129</v>
      </c>
      <c r="B28" s="30" t="s">
        <v>130</v>
      </c>
      <c r="C28" s="31">
        <v>1.4</v>
      </c>
      <c r="D28" s="38" t="s">
        <v>46</v>
      </c>
      <c r="E28" s="65" t="s">
        <v>57</v>
      </c>
      <c r="F28" s="19" t="s">
        <v>98</v>
      </c>
      <c r="G28" s="19"/>
      <c r="H28" s="43" t="s">
        <v>50</v>
      </c>
      <c r="I28" s="42" t="s">
        <v>51</v>
      </c>
    </row>
    <row r="29" spans="1:9" s="49" customFormat="1" ht="51" x14ac:dyDescent="0.2">
      <c r="A29" s="41" t="s">
        <v>134</v>
      </c>
      <c r="B29" s="66" t="s">
        <v>135</v>
      </c>
      <c r="C29" s="67">
        <v>0.34</v>
      </c>
      <c r="D29" s="70" t="s">
        <v>46</v>
      </c>
      <c r="E29" s="65" t="s">
        <v>57</v>
      </c>
      <c r="F29" s="73" t="s">
        <v>98</v>
      </c>
      <c r="G29" s="59"/>
      <c r="H29" s="43" t="s">
        <v>50</v>
      </c>
      <c r="I29" s="42" t="s">
        <v>51</v>
      </c>
    </row>
    <row r="30" spans="1:9" s="49" customFormat="1" ht="38.25" x14ac:dyDescent="0.2">
      <c r="A30" s="41" t="s">
        <v>139</v>
      </c>
      <c r="B30" s="66" t="s">
        <v>140</v>
      </c>
      <c r="C30" s="343">
        <f>1.89-1.03</f>
        <v>0.85999999999999988</v>
      </c>
      <c r="D30" s="70" t="s">
        <v>46</v>
      </c>
      <c r="E30" s="65" t="s">
        <v>57</v>
      </c>
      <c r="F30" s="75" t="s">
        <v>98</v>
      </c>
      <c r="G30" s="76"/>
      <c r="H30" s="43" t="s">
        <v>50</v>
      </c>
      <c r="I30" s="42" t="s">
        <v>1201</v>
      </c>
    </row>
    <row r="31" spans="1:9" ht="38.25" x14ac:dyDescent="0.2">
      <c r="A31" s="41" t="s">
        <v>143</v>
      </c>
      <c r="B31" s="66" t="s">
        <v>144</v>
      </c>
      <c r="C31" s="74">
        <v>1.5</v>
      </c>
      <c r="D31" s="70" t="s">
        <v>46</v>
      </c>
      <c r="E31" s="65" t="s">
        <v>57</v>
      </c>
      <c r="F31" s="75" t="s">
        <v>98</v>
      </c>
      <c r="G31" s="76"/>
      <c r="H31" s="43" t="s">
        <v>50</v>
      </c>
      <c r="I31" s="42" t="s">
        <v>51</v>
      </c>
    </row>
    <row r="32" spans="1:9" ht="63.75" x14ac:dyDescent="0.2">
      <c r="A32" s="41" t="s">
        <v>146</v>
      </c>
      <c r="B32" s="66" t="s">
        <v>147</v>
      </c>
      <c r="C32" s="74">
        <v>0.7</v>
      </c>
      <c r="D32" s="70" t="s">
        <v>46</v>
      </c>
      <c r="E32" s="65" t="s">
        <v>57</v>
      </c>
      <c r="F32" s="77" t="s">
        <v>98</v>
      </c>
      <c r="G32" s="76"/>
      <c r="H32" s="43" t="s">
        <v>50</v>
      </c>
      <c r="I32" s="42" t="s">
        <v>51</v>
      </c>
    </row>
    <row r="33" spans="1:9" ht="38.25" x14ac:dyDescent="0.2">
      <c r="A33" s="41" t="s">
        <v>152</v>
      </c>
      <c r="B33" s="30" t="s">
        <v>153</v>
      </c>
      <c r="C33" s="208">
        <f>0.2-0.13</f>
        <v>7.0000000000000007E-2</v>
      </c>
      <c r="D33" s="70" t="s">
        <v>154</v>
      </c>
      <c r="E33" s="65" t="s">
        <v>57</v>
      </c>
      <c r="F33" s="77" t="s">
        <v>155</v>
      </c>
      <c r="G33" s="19" t="s">
        <v>156</v>
      </c>
      <c r="H33" s="43" t="s">
        <v>50</v>
      </c>
      <c r="I33" s="42" t="s">
        <v>1201</v>
      </c>
    </row>
    <row r="34" spans="1:9" s="49" customFormat="1" ht="38.25" x14ac:dyDescent="0.2">
      <c r="A34" s="41" t="s">
        <v>160</v>
      </c>
      <c r="B34" s="30" t="s">
        <v>161</v>
      </c>
      <c r="C34" s="31">
        <v>10.98</v>
      </c>
      <c r="D34" s="70" t="s">
        <v>46</v>
      </c>
      <c r="E34" s="78" t="s">
        <v>46</v>
      </c>
      <c r="F34" s="73" t="s">
        <v>162</v>
      </c>
      <c r="G34" s="19" t="s">
        <v>89</v>
      </c>
      <c r="H34" s="43" t="s">
        <v>50</v>
      </c>
      <c r="I34" s="42" t="s">
        <v>51</v>
      </c>
    </row>
    <row r="35" spans="1:9" s="49" customFormat="1" ht="63.75" x14ac:dyDescent="0.2">
      <c r="A35" s="41" t="s">
        <v>165</v>
      </c>
      <c r="B35" s="30" t="s">
        <v>166</v>
      </c>
      <c r="C35" s="31">
        <v>7.5</v>
      </c>
      <c r="D35" s="38" t="s">
        <v>46</v>
      </c>
      <c r="E35" s="70" t="s">
        <v>167</v>
      </c>
      <c r="F35" s="19" t="s">
        <v>168</v>
      </c>
      <c r="G35" s="19" t="s">
        <v>169</v>
      </c>
      <c r="H35" s="43" t="s">
        <v>50</v>
      </c>
      <c r="I35" s="42" t="s">
        <v>1197</v>
      </c>
    </row>
    <row r="36" spans="1:9" s="49" customFormat="1" ht="63.75" x14ac:dyDescent="0.2">
      <c r="A36" s="41" t="s">
        <v>172</v>
      </c>
      <c r="B36" s="30" t="s">
        <v>173</v>
      </c>
      <c r="C36" s="72">
        <v>16.39</v>
      </c>
      <c r="D36" s="70" t="s">
        <v>46</v>
      </c>
      <c r="E36" s="70" t="s">
        <v>167</v>
      </c>
      <c r="F36" s="75" t="s">
        <v>174</v>
      </c>
      <c r="G36" s="80" t="s">
        <v>156</v>
      </c>
      <c r="H36" s="43" t="s">
        <v>50</v>
      </c>
      <c r="I36" s="42" t="s">
        <v>67</v>
      </c>
    </row>
    <row r="37" spans="1:9" s="49" customFormat="1" ht="51" x14ac:dyDescent="0.2">
      <c r="A37" s="41" t="s">
        <v>176</v>
      </c>
      <c r="B37" s="30" t="s">
        <v>177</v>
      </c>
      <c r="C37" s="31">
        <v>94.24</v>
      </c>
      <c r="D37" s="70" t="s">
        <v>46</v>
      </c>
      <c r="E37" s="70" t="s">
        <v>178</v>
      </c>
      <c r="F37" s="75" t="s">
        <v>179</v>
      </c>
      <c r="G37" s="80" t="s">
        <v>89</v>
      </c>
      <c r="H37" s="43" t="s">
        <v>50</v>
      </c>
      <c r="I37" s="42" t="s">
        <v>51</v>
      </c>
    </row>
    <row r="38" spans="1:9" ht="38.25" x14ac:dyDescent="0.2">
      <c r="A38" s="41" t="s">
        <v>181</v>
      </c>
      <c r="B38" s="30" t="s">
        <v>189</v>
      </c>
      <c r="C38" s="31">
        <v>0.57999999999999996</v>
      </c>
      <c r="D38" s="70" t="s">
        <v>104</v>
      </c>
      <c r="E38" s="78" t="s">
        <v>97</v>
      </c>
      <c r="F38" s="19" t="s">
        <v>190</v>
      </c>
      <c r="G38" s="19"/>
      <c r="H38" s="54" t="s">
        <v>50</v>
      </c>
      <c r="I38" s="42" t="s">
        <v>51</v>
      </c>
    </row>
    <row r="39" spans="1:9" ht="38.25" x14ac:dyDescent="0.2">
      <c r="A39" s="41" t="s">
        <v>186</v>
      </c>
      <c r="B39" s="30" t="s">
        <v>193</v>
      </c>
      <c r="C39" s="31">
        <v>0.92</v>
      </c>
      <c r="D39" s="70" t="s">
        <v>104</v>
      </c>
      <c r="E39" s="78" t="s">
        <v>97</v>
      </c>
      <c r="F39" s="19" t="s">
        <v>194</v>
      </c>
      <c r="G39" s="19"/>
      <c r="H39" s="54" t="s">
        <v>50</v>
      </c>
      <c r="I39" s="42" t="s">
        <v>51</v>
      </c>
    </row>
    <row r="40" spans="1:9" ht="38.25" x14ac:dyDescent="0.2">
      <c r="A40" s="41" t="s">
        <v>188</v>
      </c>
      <c r="B40" s="30" t="s">
        <v>197</v>
      </c>
      <c r="C40" s="31">
        <v>28.96</v>
      </c>
      <c r="D40" s="70" t="s">
        <v>198</v>
      </c>
      <c r="E40" s="78" t="s">
        <v>57</v>
      </c>
      <c r="F40" s="19" t="s">
        <v>199</v>
      </c>
      <c r="G40" s="19"/>
      <c r="H40" s="54" t="s">
        <v>50</v>
      </c>
      <c r="I40" s="42" t="s">
        <v>75</v>
      </c>
    </row>
    <row r="41" spans="1:9" ht="38.25" x14ac:dyDescent="0.2">
      <c r="A41" s="41" t="s">
        <v>192</v>
      </c>
      <c r="B41" s="30" t="s">
        <v>203</v>
      </c>
      <c r="C41" s="31">
        <v>10</v>
      </c>
      <c r="D41" s="70" t="s">
        <v>204</v>
      </c>
      <c r="E41" s="78" t="s">
        <v>57</v>
      </c>
      <c r="F41" s="19" t="s">
        <v>205</v>
      </c>
      <c r="G41" s="19"/>
      <c r="H41" s="54" t="s">
        <v>50</v>
      </c>
      <c r="I41" s="42" t="s">
        <v>75</v>
      </c>
    </row>
    <row r="42" spans="1:9" ht="76.5" x14ac:dyDescent="0.2">
      <c r="A42" s="41" t="s">
        <v>196</v>
      </c>
      <c r="B42" s="30" t="s">
        <v>210</v>
      </c>
      <c r="C42" s="31">
        <v>60</v>
      </c>
      <c r="D42" s="70" t="s">
        <v>211</v>
      </c>
      <c r="E42" s="78" t="s">
        <v>88</v>
      </c>
      <c r="F42" s="19" t="s">
        <v>212</v>
      </c>
      <c r="G42" s="19"/>
      <c r="H42" s="54" t="s">
        <v>50</v>
      </c>
      <c r="I42" s="42" t="s">
        <v>67</v>
      </c>
    </row>
    <row r="43" spans="1:9" ht="38.25" x14ac:dyDescent="0.2">
      <c r="A43" s="41" t="s">
        <v>202</v>
      </c>
      <c r="B43" s="30" t="s">
        <v>217</v>
      </c>
      <c r="C43" s="31">
        <v>6</v>
      </c>
      <c r="D43" s="70" t="s">
        <v>218</v>
      </c>
      <c r="E43" s="78" t="s">
        <v>88</v>
      </c>
      <c r="F43" s="19" t="s">
        <v>219</v>
      </c>
      <c r="G43" s="19"/>
      <c r="H43" s="54" t="s">
        <v>50</v>
      </c>
      <c r="I43" s="42" t="s">
        <v>51</v>
      </c>
    </row>
    <row r="44" spans="1:9" ht="38.25" x14ac:dyDescent="0.2">
      <c r="A44" s="41" t="s">
        <v>209</v>
      </c>
      <c r="B44" s="30" t="s">
        <v>223</v>
      </c>
      <c r="C44" s="31">
        <v>5</v>
      </c>
      <c r="D44" s="70" t="s">
        <v>218</v>
      </c>
      <c r="E44" s="78" t="s">
        <v>88</v>
      </c>
      <c r="F44" s="19" t="s">
        <v>224</v>
      </c>
      <c r="G44" s="19"/>
      <c r="H44" s="54" t="s">
        <v>50</v>
      </c>
      <c r="I44" s="42" t="s">
        <v>51</v>
      </c>
    </row>
    <row r="45" spans="1:9" ht="38.25" x14ac:dyDescent="0.2">
      <c r="A45" s="41" t="s">
        <v>216</v>
      </c>
      <c r="B45" s="30" t="s">
        <v>227</v>
      </c>
      <c r="C45" s="31">
        <v>0.01</v>
      </c>
      <c r="D45" s="70" t="s">
        <v>183</v>
      </c>
      <c r="E45" s="78" t="s">
        <v>57</v>
      </c>
      <c r="F45" s="19" t="s">
        <v>98</v>
      </c>
      <c r="G45" s="19"/>
      <c r="H45" s="54" t="s">
        <v>50</v>
      </c>
      <c r="I45" s="42" t="s">
        <v>51</v>
      </c>
    </row>
    <row r="46" spans="1:9" ht="38.25" x14ac:dyDescent="0.2">
      <c r="A46" s="41" t="s">
        <v>222</v>
      </c>
      <c r="B46" s="30" t="s">
        <v>231</v>
      </c>
      <c r="C46" s="31">
        <v>0.06</v>
      </c>
      <c r="D46" s="70" t="s">
        <v>46</v>
      </c>
      <c r="E46" s="78" t="s">
        <v>57</v>
      </c>
      <c r="F46" s="19" t="s">
        <v>98</v>
      </c>
      <c r="G46" s="19"/>
      <c r="H46" s="54" t="s">
        <v>50</v>
      </c>
      <c r="I46" s="42" t="s">
        <v>51</v>
      </c>
    </row>
    <row r="47" spans="1:9" ht="38.25" x14ac:dyDescent="0.2">
      <c r="A47" s="41" t="s">
        <v>226</v>
      </c>
      <c r="B47" s="30" t="s">
        <v>236</v>
      </c>
      <c r="C47" s="31">
        <v>0.5</v>
      </c>
      <c r="D47" s="70" t="s">
        <v>96</v>
      </c>
      <c r="E47" s="78" t="s">
        <v>57</v>
      </c>
      <c r="F47" s="19" t="s">
        <v>98</v>
      </c>
      <c r="G47" s="19"/>
      <c r="H47" s="54" t="s">
        <v>50</v>
      </c>
      <c r="I47" s="42" t="s">
        <v>51</v>
      </c>
    </row>
    <row r="48" spans="1:9" ht="51" x14ac:dyDescent="0.2">
      <c r="A48" s="41" t="s">
        <v>230</v>
      </c>
      <c r="B48" s="30" t="s">
        <v>239</v>
      </c>
      <c r="C48" s="208">
        <f>7.53-0.01</f>
        <v>7.5200000000000005</v>
      </c>
      <c r="D48" s="70" t="s">
        <v>96</v>
      </c>
      <c r="E48" s="78" t="s">
        <v>57</v>
      </c>
      <c r="F48" s="19" t="s">
        <v>98</v>
      </c>
      <c r="G48" s="19"/>
      <c r="H48" s="54" t="s">
        <v>50</v>
      </c>
      <c r="I48" s="42" t="s">
        <v>1201</v>
      </c>
    </row>
    <row r="49" spans="1:9" ht="51" x14ac:dyDescent="0.2">
      <c r="A49" s="41" t="s">
        <v>235</v>
      </c>
      <c r="B49" s="30" t="s">
        <v>242</v>
      </c>
      <c r="C49" s="31">
        <v>1.38</v>
      </c>
      <c r="D49" s="70" t="s">
        <v>96</v>
      </c>
      <c r="E49" s="78" t="s">
        <v>57</v>
      </c>
      <c r="F49" s="19" t="s">
        <v>98</v>
      </c>
      <c r="G49" s="19"/>
      <c r="H49" s="54" t="s">
        <v>50</v>
      </c>
      <c r="I49" s="42" t="s">
        <v>51</v>
      </c>
    </row>
    <row r="50" spans="1:9" ht="38.25" x14ac:dyDescent="0.2">
      <c r="A50" s="41" t="s">
        <v>238</v>
      </c>
      <c r="B50" s="30" t="s">
        <v>245</v>
      </c>
      <c r="C50" s="208">
        <f>1.02-0.37</f>
        <v>0.65</v>
      </c>
      <c r="D50" s="70" t="s">
        <v>96</v>
      </c>
      <c r="E50" s="78" t="s">
        <v>57</v>
      </c>
      <c r="F50" s="19" t="s">
        <v>98</v>
      </c>
      <c r="G50" s="19"/>
      <c r="H50" s="54" t="s">
        <v>50</v>
      </c>
      <c r="I50" s="42" t="s">
        <v>1201</v>
      </c>
    </row>
    <row r="51" spans="1:9" ht="38.25" x14ac:dyDescent="0.2">
      <c r="A51" s="41" t="s">
        <v>241</v>
      </c>
      <c r="B51" s="30" t="s">
        <v>256</v>
      </c>
      <c r="C51" s="31">
        <v>4.0199999999999996</v>
      </c>
      <c r="D51" s="70" t="s">
        <v>183</v>
      </c>
      <c r="E51" s="78" t="s">
        <v>57</v>
      </c>
      <c r="F51" s="19" t="s">
        <v>98</v>
      </c>
      <c r="G51" s="19"/>
      <c r="H51" s="54" t="s">
        <v>50</v>
      </c>
      <c r="I51" s="42" t="s">
        <v>51</v>
      </c>
    </row>
    <row r="52" spans="1:9" ht="38.25" x14ac:dyDescent="0.2">
      <c r="A52" s="41" t="s">
        <v>244</v>
      </c>
      <c r="B52" s="30" t="s">
        <v>259</v>
      </c>
      <c r="C52" s="31">
        <v>0.15</v>
      </c>
      <c r="D52" s="70" t="s">
        <v>260</v>
      </c>
      <c r="E52" s="78" t="s">
        <v>57</v>
      </c>
      <c r="F52" s="19" t="s">
        <v>219</v>
      </c>
      <c r="G52" s="19"/>
      <c r="H52" s="54" t="s">
        <v>50</v>
      </c>
      <c r="I52" s="42" t="s">
        <v>51</v>
      </c>
    </row>
    <row r="53" spans="1:9" ht="63.75" x14ac:dyDescent="0.2">
      <c r="A53" s="41" t="s">
        <v>247</v>
      </c>
      <c r="B53" s="30" t="s">
        <v>269</v>
      </c>
      <c r="C53" s="31">
        <v>1.5</v>
      </c>
      <c r="D53" s="70" t="s">
        <v>96</v>
      </c>
      <c r="E53" s="78" t="s">
        <v>57</v>
      </c>
      <c r="F53" s="19" t="s">
        <v>98</v>
      </c>
      <c r="G53" s="19"/>
      <c r="H53" s="54" t="s">
        <v>50</v>
      </c>
      <c r="I53" s="42" t="s">
        <v>51</v>
      </c>
    </row>
    <row r="54" spans="1:9" ht="38.25" x14ac:dyDescent="0.2">
      <c r="A54" s="41" t="s">
        <v>251</v>
      </c>
      <c r="B54" s="95" t="s">
        <v>275</v>
      </c>
      <c r="C54" s="341">
        <v>69</v>
      </c>
      <c r="D54" s="97" t="s">
        <v>46</v>
      </c>
      <c r="E54" s="98" t="s">
        <v>276</v>
      </c>
      <c r="F54" s="52" t="s">
        <v>277</v>
      </c>
      <c r="G54" s="52"/>
      <c r="H54" s="99" t="s">
        <v>50</v>
      </c>
      <c r="I54" s="42" t="s">
        <v>1199</v>
      </c>
    </row>
    <row r="55" spans="1:9" ht="36" x14ac:dyDescent="0.2">
      <c r="A55" s="41" t="s">
        <v>255</v>
      </c>
      <c r="B55" s="95" t="s">
        <v>281</v>
      </c>
      <c r="C55" s="96">
        <v>77.760000000000005</v>
      </c>
      <c r="D55" s="97" t="s">
        <v>282</v>
      </c>
      <c r="E55" s="98" t="s">
        <v>57</v>
      </c>
      <c r="F55" s="52" t="s">
        <v>283</v>
      </c>
      <c r="G55" s="52"/>
      <c r="H55" s="99" t="s">
        <v>50</v>
      </c>
      <c r="I55" s="42" t="s">
        <v>51</v>
      </c>
    </row>
    <row r="56" spans="1:9" ht="36" x14ac:dyDescent="0.2">
      <c r="A56" s="41" t="s">
        <v>258</v>
      </c>
      <c r="B56" s="95" t="s">
        <v>307</v>
      </c>
      <c r="C56" s="96">
        <v>31.42</v>
      </c>
      <c r="D56" s="113" t="s">
        <v>308</v>
      </c>
      <c r="E56" s="113" t="s">
        <v>47</v>
      </c>
      <c r="F56" s="52" t="s">
        <v>309</v>
      </c>
      <c r="G56" s="52"/>
      <c r="H56" s="114" t="s">
        <v>50</v>
      </c>
      <c r="I56" s="42" t="s">
        <v>67</v>
      </c>
    </row>
    <row r="57" spans="1:9" ht="36" x14ac:dyDescent="0.2">
      <c r="A57" s="41" t="s">
        <v>263</v>
      </c>
      <c r="B57" s="95" t="s">
        <v>313</v>
      </c>
      <c r="C57" s="96">
        <v>480</v>
      </c>
      <c r="D57" s="97" t="s">
        <v>314</v>
      </c>
      <c r="E57" s="98" t="s">
        <v>315</v>
      </c>
      <c r="F57" s="116" t="s">
        <v>109</v>
      </c>
      <c r="G57" s="52" t="s">
        <v>156</v>
      </c>
      <c r="H57" s="114" t="s">
        <v>50</v>
      </c>
      <c r="I57" s="42" t="s">
        <v>51</v>
      </c>
    </row>
    <row r="58" spans="1:9" s="49" customFormat="1" ht="36" x14ac:dyDescent="0.2">
      <c r="A58" s="41" t="s">
        <v>268</v>
      </c>
      <c r="B58" s="95" t="s">
        <v>319</v>
      </c>
      <c r="C58" s="96">
        <v>130</v>
      </c>
      <c r="D58" s="97" t="s">
        <v>314</v>
      </c>
      <c r="E58" s="98" t="s">
        <v>315</v>
      </c>
      <c r="F58" s="116" t="s">
        <v>320</v>
      </c>
      <c r="G58" s="52" t="s">
        <v>321</v>
      </c>
      <c r="H58" s="114" t="s">
        <v>50</v>
      </c>
      <c r="I58" s="42" t="s">
        <v>51</v>
      </c>
    </row>
    <row r="59" spans="1:9" s="49" customFormat="1" ht="36" x14ac:dyDescent="0.2">
      <c r="A59" s="41" t="s">
        <v>270</v>
      </c>
      <c r="B59" s="95" t="s">
        <v>324</v>
      </c>
      <c r="C59" s="118">
        <v>1.81</v>
      </c>
      <c r="D59" s="97" t="s">
        <v>46</v>
      </c>
      <c r="E59" s="98" t="s">
        <v>325</v>
      </c>
      <c r="F59" s="119" t="s">
        <v>326</v>
      </c>
      <c r="G59" s="120" t="s">
        <v>327</v>
      </c>
      <c r="H59" s="114" t="s">
        <v>50</v>
      </c>
      <c r="I59" s="42" t="s">
        <v>51</v>
      </c>
    </row>
    <row r="60" spans="1:9" ht="38.25" x14ac:dyDescent="0.2">
      <c r="A60" s="41" t="s">
        <v>274</v>
      </c>
      <c r="B60" s="30" t="s">
        <v>347</v>
      </c>
      <c r="C60" s="72">
        <v>6.2</v>
      </c>
      <c r="D60" s="70" t="s">
        <v>46</v>
      </c>
      <c r="E60" s="78" t="s">
        <v>57</v>
      </c>
      <c r="F60" s="75" t="s">
        <v>298</v>
      </c>
      <c r="G60" s="80" t="s">
        <v>348</v>
      </c>
      <c r="H60" s="43" t="s">
        <v>50</v>
      </c>
      <c r="I60" s="42" t="s">
        <v>51</v>
      </c>
    </row>
    <row r="61" spans="1:9" ht="38.25" x14ac:dyDescent="0.2">
      <c r="A61" s="41" t="s">
        <v>280</v>
      </c>
      <c r="B61" s="66" t="s">
        <v>360</v>
      </c>
      <c r="C61" s="125">
        <v>0.3</v>
      </c>
      <c r="D61" s="70" t="s">
        <v>46</v>
      </c>
      <c r="E61" s="78" t="s">
        <v>361</v>
      </c>
      <c r="F61" s="78" t="s">
        <v>92</v>
      </c>
      <c r="G61" s="76"/>
      <c r="H61" s="126" t="s">
        <v>50</v>
      </c>
      <c r="I61" s="42" t="s">
        <v>51</v>
      </c>
    </row>
    <row r="62" spans="1:9" ht="38.25" x14ac:dyDescent="0.2">
      <c r="A62" s="41" t="s">
        <v>588</v>
      </c>
      <c r="B62" s="66" t="s">
        <v>364</v>
      </c>
      <c r="C62" s="125">
        <v>0.3</v>
      </c>
      <c r="D62" s="70" t="s">
        <v>46</v>
      </c>
      <c r="E62" s="78" t="s">
        <v>361</v>
      </c>
      <c r="F62" s="78" t="s">
        <v>92</v>
      </c>
      <c r="G62" s="76"/>
      <c r="H62" s="126" t="s">
        <v>50</v>
      </c>
      <c r="I62" s="42" t="s">
        <v>51</v>
      </c>
    </row>
    <row r="63" spans="1:9" s="49" customFormat="1" ht="38.25" x14ac:dyDescent="0.2">
      <c r="A63" s="41" t="s">
        <v>296</v>
      </c>
      <c r="B63" s="66" t="s">
        <v>367</v>
      </c>
      <c r="C63" s="125">
        <v>3.2</v>
      </c>
      <c r="D63" s="70" t="s">
        <v>308</v>
      </c>
      <c r="E63" s="78" t="s">
        <v>57</v>
      </c>
      <c r="F63" s="19" t="s">
        <v>265</v>
      </c>
      <c r="G63" s="76"/>
      <c r="H63" s="126" t="s">
        <v>50</v>
      </c>
      <c r="I63" s="42" t="s">
        <v>51</v>
      </c>
    </row>
    <row r="64" spans="1:9" s="49" customFormat="1" ht="38.25" x14ac:dyDescent="0.2">
      <c r="A64" s="41" t="s">
        <v>302</v>
      </c>
      <c r="B64" s="66" t="s">
        <v>375</v>
      </c>
      <c r="C64" s="125">
        <v>4</v>
      </c>
      <c r="D64" s="70" t="s">
        <v>308</v>
      </c>
      <c r="E64" s="78" t="s">
        <v>57</v>
      </c>
      <c r="F64" s="133" t="s">
        <v>205</v>
      </c>
      <c r="G64" s="76"/>
      <c r="H64" s="126" t="s">
        <v>50</v>
      </c>
      <c r="I64" s="42" t="s">
        <v>1196</v>
      </c>
    </row>
    <row r="65" spans="1:9" s="49" customFormat="1" ht="38.25" x14ac:dyDescent="0.2">
      <c r="A65" s="41" t="s">
        <v>306</v>
      </c>
      <c r="B65" s="30" t="s">
        <v>377</v>
      </c>
      <c r="C65" s="31">
        <v>180</v>
      </c>
      <c r="D65" s="70" t="s">
        <v>378</v>
      </c>
      <c r="E65" s="78" t="s">
        <v>57</v>
      </c>
      <c r="F65" s="19" t="s">
        <v>379</v>
      </c>
      <c r="G65" s="19"/>
      <c r="H65" s="126" t="s">
        <v>50</v>
      </c>
      <c r="I65" s="42" t="s">
        <v>51</v>
      </c>
    </row>
    <row r="66" spans="1:9" s="49" customFormat="1" ht="38.25" x14ac:dyDescent="0.2">
      <c r="A66" s="41" t="s">
        <v>312</v>
      </c>
      <c r="B66" s="66" t="s">
        <v>382</v>
      </c>
      <c r="C66" s="125">
        <v>0.23</v>
      </c>
      <c r="D66" s="70" t="s">
        <v>46</v>
      </c>
      <c r="E66" s="78" t="s">
        <v>383</v>
      </c>
      <c r="F66" s="78" t="s">
        <v>335</v>
      </c>
      <c r="G66" s="76"/>
      <c r="H66" s="126" t="s">
        <v>50</v>
      </c>
      <c r="I66" s="42" t="s">
        <v>1195</v>
      </c>
    </row>
    <row r="67" spans="1:9" ht="27" x14ac:dyDescent="0.2">
      <c r="A67" s="5" t="s">
        <v>645</v>
      </c>
      <c r="B67" s="22" t="s">
        <v>388</v>
      </c>
      <c r="C67" s="23">
        <f>SUM(C68:C70)</f>
        <v>23.35</v>
      </c>
      <c r="D67" s="135"/>
      <c r="E67" s="38"/>
      <c r="F67" s="36"/>
      <c r="G67" s="39"/>
      <c r="H67" s="19"/>
      <c r="I67" s="32"/>
    </row>
    <row r="68" spans="1:9" s="8" customFormat="1" ht="38.25" x14ac:dyDescent="0.2">
      <c r="A68" s="137" t="s">
        <v>44</v>
      </c>
      <c r="B68" s="66" t="s">
        <v>392</v>
      </c>
      <c r="C68" s="125">
        <v>21</v>
      </c>
      <c r="D68" s="70" t="s">
        <v>389</v>
      </c>
      <c r="E68" s="70" t="s">
        <v>57</v>
      </c>
      <c r="F68" s="70" t="s">
        <v>393</v>
      </c>
      <c r="G68" s="76"/>
      <c r="H68" s="126" t="s">
        <v>50</v>
      </c>
      <c r="I68" s="42" t="s">
        <v>51</v>
      </c>
    </row>
    <row r="69" spans="1:9" ht="38.25" x14ac:dyDescent="0.2">
      <c r="A69" s="137" t="s">
        <v>55</v>
      </c>
      <c r="B69" s="66" t="s">
        <v>399</v>
      </c>
      <c r="C69" s="154">
        <f>8.4-6.41</f>
        <v>1.9900000000000002</v>
      </c>
      <c r="D69" s="70" t="s">
        <v>400</v>
      </c>
      <c r="E69" s="70" t="s">
        <v>57</v>
      </c>
      <c r="F69" s="70" t="s">
        <v>219</v>
      </c>
      <c r="G69" s="76"/>
      <c r="H69" s="126" t="s">
        <v>50</v>
      </c>
      <c r="I69" s="42" t="s">
        <v>1202</v>
      </c>
    </row>
    <row r="70" spans="1:9" ht="38.25" x14ac:dyDescent="0.2">
      <c r="A70" s="137" t="s">
        <v>62</v>
      </c>
      <c r="B70" s="66" t="s">
        <v>403</v>
      </c>
      <c r="C70" s="125">
        <v>0.36</v>
      </c>
      <c r="D70" s="70" t="s">
        <v>404</v>
      </c>
      <c r="E70" s="70" t="s">
        <v>57</v>
      </c>
      <c r="F70" s="70" t="s">
        <v>219</v>
      </c>
      <c r="G70" s="76" t="s">
        <v>156</v>
      </c>
      <c r="H70" s="126" t="s">
        <v>50</v>
      </c>
      <c r="I70" s="42" t="s">
        <v>51</v>
      </c>
    </row>
    <row r="71" spans="1:9" ht="27" x14ac:dyDescent="0.2">
      <c r="A71" s="143" t="s">
        <v>407</v>
      </c>
      <c r="B71" s="144" t="s">
        <v>408</v>
      </c>
      <c r="C71" s="145">
        <f>SUM(C72:C85)</f>
        <v>286.69000000000005</v>
      </c>
      <c r="D71" s="146"/>
      <c r="E71" s="147"/>
      <c r="F71" s="148"/>
      <c r="G71" s="149"/>
      <c r="H71" s="150"/>
      <c r="I71" s="150"/>
    </row>
    <row r="72" spans="1:9" ht="38.25" x14ac:dyDescent="0.2">
      <c r="A72" s="152" t="s">
        <v>44</v>
      </c>
      <c r="B72" s="153" t="s">
        <v>409</v>
      </c>
      <c r="C72" s="154">
        <v>47.52</v>
      </c>
      <c r="D72" s="155" t="s">
        <v>410</v>
      </c>
      <c r="E72" s="155" t="s">
        <v>57</v>
      </c>
      <c r="F72" s="155" t="s">
        <v>411</v>
      </c>
      <c r="G72" s="156"/>
      <c r="H72" s="157" t="s">
        <v>412</v>
      </c>
      <c r="I72" s="42" t="s">
        <v>51</v>
      </c>
    </row>
    <row r="73" spans="1:9" ht="51" x14ac:dyDescent="0.2">
      <c r="A73" s="152" t="s">
        <v>55</v>
      </c>
      <c r="B73" s="153" t="s">
        <v>415</v>
      </c>
      <c r="C73" s="154">
        <v>1.22</v>
      </c>
      <c r="D73" s="155" t="s">
        <v>410</v>
      </c>
      <c r="E73" s="155" t="s">
        <v>57</v>
      </c>
      <c r="F73" s="155" t="s">
        <v>416</v>
      </c>
      <c r="G73" s="156" t="s">
        <v>417</v>
      </c>
      <c r="H73" s="157" t="s">
        <v>412</v>
      </c>
      <c r="I73" s="42" t="s">
        <v>51</v>
      </c>
    </row>
    <row r="74" spans="1:9" ht="51" x14ac:dyDescent="0.2">
      <c r="A74" s="152" t="s">
        <v>62</v>
      </c>
      <c r="B74" s="153" t="s">
        <v>418</v>
      </c>
      <c r="C74" s="154">
        <v>1.26</v>
      </c>
      <c r="D74" s="155" t="s">
        <v>410</v>
      </c>
      <c r="E74" s="155" t="s">
        <v>57</v>
      </c>
      <c r="F74" s="155" t="s">
        <v>419</v>
      </c>
      <c r="G74" s="159" t="s">
        <v>420</v>
      </c>
      <c r="H74" s="157" t="s">
        <v>412</v>
      </c>
      <c r="I74" s="42" t="s">
        <v>51</v>
      </c>
    </row>
    <row r="75" spans="1:9" ht="38.25" x14ac:dyDescent="0.2">
      <c r="A75" s="152" t="s">
        <v>70</v>
      </c>
      <c r="B75" s="153" t="s">
        <v>421</v>
      </c>
      <c r="C75" s="154">
        <v>0.21</v>
      </c>
      <c r="D75" s="155" t="s">
        <v>46</v>
      </c>
      <c r="E75" s="155" t="s">
        <v>57</v>
      </c>
      <c r="F75" s="155" t="s">
        <v>422</v>
      </c>
      <c r="G75" s="156"/>
      <c r="H75" s="157" t="s">
        <v>412</v>
      </c>
      <c r="I75" s="42" t="s">
        <v>51</v>
      </c>
    </row>
    <row r="76" spans="1:9" ht="38.25" x14ac:dyDescent="0.2">
      <c r="A76" s="152" t="s">
        <v>79</v>
      </c>
      <c r="B76" s="153" t="s">
        <v>423</v>
      </c>
      <c r="C76" s="154">
        <v>0.75</v>
      </c>
      <c r="D76" s="155" t="s">
        <v>410</v>
      </c>
      <c r="E76" s="155" t="s">
        <v>57</v>
      </c>
      <c r="F76" s="155" t="s">
        <v>424</v>
      </c>
      <c r="G76" s="156" t="s">
        <v>425</v>
      </c>
      <c r="H76" s="157" t="s">
        <v>412</v>
      </c>
      <c r="I76" s="42" t="s">
        <v>51</v>
      </c>
    </row>
    <row r="77" spans="1:9" ht="38.25" x14ac:dyDescent="0.2">
      <c r="A77" s="152" t="s">
        <v>86</v>
      </c>
      <c r="B77" s="153" t="s">
        <v>426</v>
      </c>
      <c r="C77" s="154">
        <v>1.23</v>
      </c>
      <c r="D77" s="155" t="s">
        <v>410</v>
      </c>
      <c r="E77" s="155" t="s">
        <v>57</v>
      </c>
      <c r="F77" s="155" t="s">
        <v>427</v>
      </c>
      <c r="G77" s="156" t="s">
        <v>428</v>
      </c>
      <c r="H77" s="157" t="s">
        <v>412</v>
      </c>
      <c r="I77" s="42" t="s">
        <v>51</v>
      </c>
    </row>
    <row r="78" spans="1:9" ht="38.25" x14ac:dyDescent="0.2">
      <c r="A78" s="152" t="s">
        <v>91</v>
      </c>
      <c r="B78" s="153" t="s">
        <v>429</v>
      </c>
      <c r="C78" s="154">
        <v>0.38</v>
      </c>
      <c r="D78" s="155" t="s">
        <v>410</v>
      </c>
      <c r="E78" s="155" t="s">
        <v>57</v>
      </c>
      <c r="F78" s="155" t="s">
        <v>430</v>
      </c>
      <c r="G78" s="156" t="s">
        <v>431</v>
      </c>
      <c r="H78" s="157" t="s">
        <v>412</v>
      </c>
      <c r="I78" s="42" t="s">
        <v>51</v>
      </c>
    </row>
    <row r="79" spans="1:9" ht="63.75" x14ac:dyDescent="0.2">
      <c r="A79" s="152" t="s">
        <v>94</v>
      </c>
      <c r="B79" s="153" t="s">
        <v>432</v>
      </c>
      <c r="C79" s="154">
        <v>0.65</v>
      </c>
      <c r="D79" s="155" t="s">
        <v>46</v>
      </c>
      <c r="E79" s="155" t="s">
        <v>57</v>
      </c>
      <c r="F79" s="155" t="s">
        <v>433</v>
      </c>
      <c r="G79" s="156"/>
      <c r="H79" s="157" t="s">
        <v>412</v>
      </c>
      <c r="I79" s="42" t="s">
        <v>51</v>
      </c>
    </row>
    <row r="80" spans="1:9" ht="38.25" x14ac:dyDescent="0.2">
      <c r="A80" s="152" t="s">
        <v>102</v>
      </c>
      <c r="B80" s="153" t="s">
        <v>434</v>
      </c>
      <c r="C80" s="154">
        <v>0.09</v>
      </c>
      <c r="D80" s="155" t="s">
        <v>410</v>
      </c>
      <c r="E80" s="155" t="s">
        <v>57</v>
      </c>
      <c r="F80" s="155" t="s">
        <v>424</v>
      </c>
      <c r="G80" s="156" t="s">
        <v>435</v>
      </c>
      <c r="H80" s="157" t="s">
        <v>412</v>
      </c>
      <c r="I80" s="42" t="s">
        <v>51</v>
      </c>
    </row>
    <row r="81" spans="1:10" ht="51" x14ac:dyDescent="0.2">
      <c r="A81" s="152" t="s">
        <v>107</v>
      </c>
      <c r="B81" s="153" t="s">
        <v>436</v>
      </c>
      <c r="C81" s="154">
        <v>188</v>
      </c>
      <c r="D81" s="155" t="s">
        <v>389</v>
      </c>
      <c r="E81" s="155" t="s">
        <v>57</v>
      </c>
      <c r="F81" s="155" t="s">
        <v>437</v>
      </c>
      <c r="G81" s="156"/>
      <c r="H81" s="157" t="s">
        <v>412</v>
      </c>
      <c r="I81" s="42" t="s">
        <v>438</v>
      </c>
    </row>
    <row r="82" spans="1:10" ht="38.25" x14ac:dyDescent="0.2">
      <c r="A82" s="152" t="s">
        <v>112</v>
      </c>
      <c r="B82" s="153" t="s">
        <v>439</v>
      </c>
      <c r="C82" s="154">
        <v>4.5199999999999996</v>
      </c>
      <c r="D82" s="155" t="s">
        <v>410</v>
      </c>
      <c r="E82" s="155" t="s">
        <v>57</v>
      </c>
      <c r="F82" s="155" t="s">
        <v>430</v>
      </c>
      <c r="G82" s="156"/>
      <c r="H82" s="157" t="s">
        <v>412</v>
      </c>
      <c r="I82" s="42" t="s">
        <v>51</v>
      </c>
    </row>
    <row r="83" spans="1:10" ht="38.25" x14ac:dyDescent="0.2">
      <c r="A83" s="152" t="s">
        <v>117</v>
      </c>
      <c r="B83" s="153" t="s">
        <v>440</v>
      </c>
      <c r="C83" s="154">
        <v>11.5</v>
      </c>
      <c r="D83" s="155" t="s">
        <v>410</v>
      </c>
      <c r="E83" s="155" t="s">
        <v>57</v>
      </c>
      <c r="F83" s="155" t="s">
        <v>441</v>
      </c>
      <c r="G83" s="156"/>
      <c r="H83" s="157" t="s">
        <v>412</v>
      </c>
      <c r="I83" s="42" t="s">
        <v>51</v>
      </c>
    </row>
    <row r="84" spans="1:10" ht="38.25" x14ac:dyDescent="0.2">
      <c r="A84" s="152" t="s">
        <v>120</v>
      </c>
      <c r="B84" s="153" t="s">
        <v>442</v>
      </c>
      <c r="C84" s="154">
        <v>2.1</v>
      </c>
      <c r="D84" s="155" t="s">
        <v>410</v>
      </c>
      <c r="E84" s="155" t="s">
        <v>57</v>
      </c>
      <c r="F84" s="155" t="s">
        <v>109</v>
      </c>
      <c r="G84" s="156" t="s">
        <v>443</v>
      </c>
      <c r="H84" s="157" t="s">
        <v>412</v>
      </c>
      <c r="I84" s="42" t="s">
        <v>51</v>
      </c>
    </row>
    <row r="85" spans="1:10" ht="38.25" x14ac:dyDescent="0.2">
      <c r="A85" s="152" t="s">
        <v>124</v>
      </c>
      <c r="B85" s="153" t="s">
        <v>444</v>
      </c>
      <c r="C85" s="154">
        <v>27.26</v>
      </c>
      <c r="D85" s="162" t="s">
        <v>282</v>
      </c>
      <c r="E85" s="163" t="s">
        <v>57</v>
      </c>
      <c r="F85" s="164" t="s">
        <v>288</v>
      </c>
      <c r="G85" s="156"/>
      <c r="H85" s="157" t="s">
        <v>412</v>
      </c>
      <c r="I85" s="42" t="s">
        <v>51</v>
      </c>
    </row>
    <row r="86" spans="1:10" ht="27" x14ac:dyDescent="0.2">
      <c r="A86" s="5" t="s">
        <v>820</v>
      </c>
      <c r="B86" s="22" t="s">
        <v>1128</v>
      </c>
      <c r="C86" s="23">
        <f>SUM(C87:C143)</f>
        <v>77.919999999999987</v>
      </c>
      <c r="D86" s="37"/>
      <c r="E86" s="38"/>
      <c r="F86" s="36"/>
      <c r="G86" s="39"/>
      <c r="H86" s="19"/>
      <c r="I86" s="19"/>
      <c r="J86" s="107">
        <f>'BIEU 10 CH (MOI)'!$C$13</f>
        <v>77.919999999999987</v>
      </c>
    </row>
    <row r="87" spans="1:10" ht="76.5" x14ac:dyDescent="0.2">
      <c r="A87" s="152" t="s">
        <v>44</v>
      </c>
      <c r="B87" s="153" t="s">
        <v>447</v>
      </c>
      <c r="C87" s="154">
        <v>0.19</v>
      </c>
      <c r="D87" s="162" t="s">
        <v>46</v>
      </c>
      <c r="E87" s="163" t="s">
        <v>448</v>
      </c>
      <c r="F87" s="164" t="s">
        <v>162</v>
      </c>
      <c r="G87" s="156" t="s">
        <v>89</v>
      </c>
      <c r="H87" s="157" t="s">
        <v>449</v>
      </c>
      <c r="I87" s="161" t="s">
        <v>450</v>
      </c>
    </row>
    <row r="88" spans="1:10" ht="76.5" x14ac:dyDescent="0.2">
      <c r="A88" s="152" t="s">
        <v>55</v>
      </c>
      <c r="B88" s="153" t="s">
        <v>452</v>
      </c>
      <c r="C88" s="154">
        <v>0.2</v>
      </c>
      <c r="D88" s="162" t="s">
        <v>46</v>
      </c>
      <c r="E88" s="163" t="s">
        <v>448</v>
      </c>
      <c r="F88" s="164" t="s">
        <v>335</v>
      </c>
      <c r="G88" s="156" t="s">
        <v>453</v>
      </c>
      <c r="H88" s="157" t="s">
        <v>449</v>
      </c>
      <c r="I88" s="161" t="s">
        <v>450</v>
      </c>
    </row>
    <row r="89" spans="1:10" ht="76.5" x14ac:dyDescent="0.2">
      <c r="A89" s="152" t="s">
        <v>62</v>
      </c>
      <c r="B89" s="153" t="s">
        <v>454</v>
      </c>
      <c r="C89" s="154">
        <v>0.15</v>
      </c>
      <c r="D89" s="162" t="s">
        <v>455</v>
      </c>
      <c r="E89" s="163" t="s">
        <v>448</v>
      </c>
      <c r="F89" s="164" t="s">
        <v>456</v>
      </c>
      <c r="G89" s="156" t="s">
        <v>457</v>
      </c>
      <c r="H89" s="157" t="s">
        <v>449</v>
      </c>
      <c r="I89" s="161" t="s">
        <v>450</v>
      </c>
    </row>
    <row r="90" spans="1:10" ht="60" x14ac:dyDescent="0.2">
      <c r="A90" s="152" t="s">
        <v>70</v>
      </c>
      <c r="B90" s="153" t="s">
        <v>458</v>
      </c>
      <c r="C90" s="154">
        <v>1.43</v>
      </c>
      <c r="D90" s="162" t="s">
        <v>211</v>
      </c>
      <c r="E90" s="163" t="s">
        <v>88</v>
      </c>
      <c r="F90" s="164" t="s">
        <v>212</v>
      </c>
      <c r="G90" s="156"/>
      <c r="H90" s="157" t="s">
        <v>459</v>
      </c>
      <c r="I90" s="161" t="s">
        <v>460</v>
      </c>
    </row>
    <row r="91" spans="1:10" ht="38.25" x14ac:dyDescent="0.2">
      <c r="A91" s="152" t="s">
        <v>79</v>
      </c>
      <c r="B91" s="153" t="s">
        <v>464</v>
      </c>
      <c r="C91" s="154">
        <v>6</v>
      </c>
      <c r="D91" s="162" t="s">
        <v>218</v>
      </c>
      <c r="E91" s="163" t="s">
        <v>88</v>
      </c>
      <c r="F91" s="164" t="s">
        <v>219</v>
      </c>
      <c r="G91" s="156"/>
      <c r="H91" s="157" t="s">
        <v>459</v>
      </c>
      <c r="I91" s="161" t="s">
        <v>465</v>
      </c>
    </row>
    <row r="92" spans="1:10" ht="38.25" x14ac:dyDescent="0.2">
      <c r="A92" s="152" t="s">
        <v>86</v>
      </c>
      <c r="B92" s="153" t="s">
        <v>469</v>
      </c>
      <c r="C92" s="154">
        <v>3.05</v>
      </c>
      <c r="D92" s="162" t="s">
        <v>46</v>
      </c>
      <c r="E92" s="163" t="s">
        <v>325</v>
      </c>
      <c r="F92" s="164" t="s">
        <v>168</v>
      </c>
      <c r="G92" s="159" t="s">
        <v>470</v>
      </c>
      <c r="H92" s="157" t="s">
        <v>471</v>
      </c>
      <c r="I92" s="161" t="s">
        <v>472</v>
      </c>
    </row>
    <row r="93" spans="1:10" ht="38.25" x14ac:dyDescent="0.2">
      <c r="A93" s="152" t="s">
        <v>91</v>
      </c>
      <c r="B93" s="153" t="s">
        <v>474</v>
      </c>
      <c r="C93" s="154">
        <v>0.38</v>
      </c>
      <c r="D93" s="162" t="s">
        <v>46</v>
      </c>
      <c r="E93" s="163" t="s">
        <v>325</v>
      </c>
      <c r="F93" s="164" t="s">
        <v>168</v>
      </c>
      <c r="G93" s="159" t="s">
        <v>475</v>
      </c>
      <c r="H93" s="157" t="s">
        <v>471</v>
      </c>
      <c r="I93" s="161" t="s">
        <v>472</v>
      </c>
    </row>
    <row r="94" spans="1:10" ht="38.25" x14ac:dyDescent="0.2">
      <c r="A94" s="152" t="s">
        <v>94</v>
      </c>
      <c r="B94" s="153" t="s">
        <v>476</v>
      </c>
      <c r="C94" s="154">
        <v>1.1100000000000001</v>
      </c>
      <c r="D94" s="162" t="s">
        <v>46</v>
      </c>
      <c r="E94" s="163" t="s">
        <v>477</v>
      </c>
      <c r="F94" s="164" t="s">
        <v>174</v>
      </c>
      <c r="G94" s="159" t="s">
        <v>478</v>
      </c>
      <c r="H94" s="157" t="s">
        <v>471</v>
      </c>
      <c r="I94" s="161" t="s">
        <v>479</v>
      </c>
    </row>
    <row r="95" spans="1:10" ht="38.25" x14ac:dyDescent="0.2">
      <c r="A95" s="152" t="s">
        <v>102</v>
      </c>
      <c r="B95" s="153" t="s">
        <v>481</v>
      </c>
      <c r="C95" s="154">
        <v>0.4</v>
      </c>
      <c r="D95" s="162" t="s">
        <v>46</v>
      </c>
      <c r="E95" s="163" t="s">
        <v>361</v>
      </c>
      <c r="F95" s="164" t="s">
        <v>174</v>
      </c>
      <c r="G95" s="159" t="s">
        <v>482</v>
      </c>
      <c r="H95" s="157" t="s">
        <v>471</v>
      </c>
      <c r="I95" s="161" t="s">
        <v>479</v>
      </c>
    </row>
    <row r="96" spans="1:10" ht="38.25" x14ac:dyDescent="0.2">
      <c r="A96" s="152" t="s">
        <v>107</v>
      </c>
      <c r="B96" s="153" t="s">
        <v>483</v>
      </c>
      <c r="C96" s="154">
        <v>0.33</v>
      </c>
      <c r="D96" s="162" t="s">
        <v>46</v>
      </c>
      <c r="E96" s="163" t="s">
        <v>361</v>
      </c>
      <c r="F96" s="164" t="s">
        <v>174</v>
      </c>
      <c r="G96" s="159" t="s">
        <v>484</v>
      </c>
      <c r="H96" s="157" t="s">
        <v>471</v>
      </c>
      <c r="I96" s="161" t="s">
        <v>479</v>
      </c>
    </row>
    <row r="97" spans="1:9" ht="38.25" x14ac:dyDescent="0.2">
      <c r="A97" s="152" t="s">
        <v>112</v>
      </c>
      <c r="B97" s="153" t="s">
        <v>485</v>
      </c>
      <c r="C97" s="154">
        <v>0.3</v>
      </c>
      <c r="D97" s="162" t="s">
        <v>46</v>
      </c>
      <c r="E97" s="163" t="s">
        <v>361</v>
      </c>
      <c r="F97" s="164" t="s">
        <v>174</v>
      </c>
      <c r="G97" s="159" t="s">
        <v>486</v>
      </c>
      <c r="H97" s="157" t="s">
        <v>471</v>
      </c>
      <c r="I97" s="161" t="s">
        <v>479</v>
      </c>
    </row>
    <row r="98" spans="1:9" ht="38.25" x14ac:dyDescent="0.2">
      <c r="A98" s="152" t="s">
        <v>117</v>
      </c>
      <c r="B98" s="153" t="s">
        <v>487</v>
      </c>
      <c r="C98" s="154">
        <v>0.11</v>
      </c>
      <c r="D98" s="162" t="s">
        <v>46</v>
      </c>
      <c r="E98" s="163" t="s">
        <v>488</v>
      </c>
      <c r="F98" s="164" t="s">
        <v>174</v>
      </c>
      <c r="G98" s="159" t="s">
        <v>489</v>
      </c>
      <c r="H98" s="157" t="s">
        <v>471</v>
      </c>
      <c r="I98" s="161" t="s">
        <v>479</v>
      </c>
    </row>
    <row r="99" spans="1:9" ht="60" x14ac:dyDescent="0.2">
      <c r="A99" s="152" t="s">
        <v>120</v>
      </c>
      <c r="B99" s="153" t="s">
        <v>490</v>
      </c>
      <c r="C99" s="311">
        <v>7.45</v>
      </c>
      <c r="D99" s="162" t="s">
        <v>46</v>
      </c>
      <c r="E99" s="162" t="s">
        <v>167</v>
      </c>
      <c r="F99" s="164" t="s">
        <v>174</v>
      </c>
      <c r="G99" s="159" t="s">
        <v>443</v>
      </c>
      <c r="H99" s="157" t="s">
        <v>471</v>
      </c>
      <c r="I99" s="161" t="s">
        <v>479</v>
      </c>
    </row>
    <row r="100" spans="1:9" ht="38.25" x14ac:dyDescent="0.2">
      <c r="A100" s="152" t="s">
        <v>124</v>
      </c>
      <c r="B100" s="153" t="s">
        <v>491</v>
      </c>
      <c r="C100" s="154">
        <v>0.2</v>
      </c>
      <c r="D100" s="162" t="s">
        <v>46</v>
      </c>
      <c r="E100" s="163" t="s">
        <v>361</v>
      </c>
      <c r="F100" s="164" t="s">
        <v>179</v>
      </c>
      <c r="G100" s="159" t="s">
        <v>492</v>
      </c>
      <c r="H100" s="157" t="s">
        <v>471</v>
      </c>
      <c r="I100" s="161" t="s">
        <v>479</v>
      </c>
    </row>
    <row r="101" spans="1:9" ht="38.25" x14ac:dyDescent="0.2">
      <c r="A101" s="152" t="s">
        <v>129</v>
      </c>
      <c r="B101" s="153" t="s">
        <v>493</v>
      </c>
      <c r="C101" s="154">
        <v>0.26</v>
      </c>
      <c r="D101" s="162" t="s">
        <v>46</v>
      </c>
      <c r="E101" s="163" t="s">
        <v>361</v>
      </c>
      <c r="F101" s="164" t="s">
        <v>179</v>
      </c>
      <c r="G101" s="159" t="s">
        <v>494</v>
      </c>
      <c r="H101" s="157" t="s">
        <v>471</v>
      </c>
      <c r="I101" s="161" t="s">
        <v>479</v>
      </c>
    </row>
    <row r="102" spans="1:9" ht="38.25" x14ac:dyDescent="0.2">
      <c r="A102" s="152" t="s">
        <v>134</v>
      </c>
      <c r="B102" s="153" t="s">
        <v>495</v>
      </c>
      <c r="C102" s="154">
        <v>0.1</v>
      </c>
      <c r="D102" s="162" t="s">
        <v>46</v>
      </c>
      <c r="E102" s="163" t="s">
        <v>488</v>
      </c>
      <c r="F102" s="164" t="s">
        <v>179</v>
      </c>
      <c r="G102" s="159" t="s">
        <v>496</v>
      </c>
      <c r="H102" s="157" t="s">
        <v>471</v>
      </c>
      <c r="I102" s="161" t="s">
        <v>479</v>
      </c>
    </row>
    <row r="103" spans="1:9" ht="38.25" x14ac:dyDescent="0.2">
      <c r="A103" s="152" t="s">
        <v>139</v>
      </c>
      <c r="B103" s="153" t="s">
        <v>497</v>
      </c>
      <c r="C103" s="154">
        <v>2.5299999999999998</v>
      </c>
      <c r="D103" s="162" t="s">
        <v>46</v>
      </c>
      <c r="E103" s="163" t="s">
        <v>361</v>
      </c>
      <c r="F103" s="164" t="s">
        <v>393</v>
      </c>
      <c r="G103" s="159" t="s">
        <v>498</v>
      </c>
      <c r="H103" s="157" t="s">
        <v>471</v>
      </c>
      <c r="I103" s="161" t="s">
        <v>479</v>
      </c>
    </row>
    <row r="104" spans="1:9" ht="38.25" x14ac:dyDescent="0.2">
      <c r="A104" s="152" t="s">
        <v>143</v>
      </c>
      <c r="B104" s="153" t="s">
        <v>499</v>
      </c>
      <c r="C104" s="154">
        <v>1.33</v>
      </c>
      <c r="D104" s="162" t="s">
        <v>46</v>
      </c>
      <c r="E104" s="162" t="s">
        <v>500</v>
      </c>
      <c r="F104" s="164" t="s">
        <v>393</v>
      </c>
      <c r="G104" s="159" t="s">
        <v>501</v>
      </c>
      <c r="H104" s="157" t="s">
        <v>471</v>
      </c>
      <c r="I104" s="161" t="s">
        <v>479</v>
      </c>
    </row>
    <row r="105" spans="1:9" ht="38.25" x14ac:dyDescent="0.2">
      <c r="A105" s="152" t="s">
        <v>146</v>
      </c>
      <c r="B105" s="153" t="s">
        <v>502</v>
      </c>
      <c r="C105" s="154">
        <v>0.12</v>
      </c>
      <c r="D105" s="162" t="s">
        <v>46</v>
      </c>
      <c r="E105" s="163" t="s">
        <v>488</v>
      </c>
      <c r="F105" s="164" t="s">
        <v>393</v>
      </c>
      <c r="G105" s="159" t="s">
        <v>503</v>
      </c>
      <c r="H105" s="157" t="s">
        <v>471</v>
      </c>
      <c r="I105" s="161" t="s">
        <v>479</v>
      </c>
    </row>
    <row r="106" spans="1:9" ht="63.75" x14ac:dyDescent="0.2">
      <c r="A106" s="152" t="s">
        <v>152</v>
      </c>
      <c r="B106" s="153" t="s">
        <v>504</v>
      </c>
      <c r="C106" s="154">
        <v>0.66</v>
      </c>
      <c r="D106" s="162" t="s">
        <v>46</v>
      </c>
      <c r="E106" s="163" t="s">
        <v>505</v>
      </c>
      <c r="F106" s="164" t="s">
        <v>393</v>
      </c>
      <c r="G106" s="159" t="s">
        <v>506</v>
      </c>
      <c r="H106" s="157" t="s">
        <v>471</v>
      </c>
      <c r="I106" s="161" t="s">
        <v>479</v>
      </c>
    </row>
    <row r="107" spans="1:9" ht="38.25" x14ac:dyDescent="0.2">
      <c r="A107" s="152" t="s">
        <v>160</v>
      </c>
      <c r="B107" s="153" t="s">
        <v>507</v>
      </c>
      <c r="C107" s="154">
        <v>1.58</v>
      </c>
      <c r="D107" s="162" t="s">
        <v>46</v>
      </c>
      <c r="E107" s="162" t="s">
        <v>508</v>
      </c>
      <c r="F107" s="164" t="s">
        <v>509</v>
      </c>
      <c r="G107" s="159" t="s">
        <v>510</v>
      </c>
      <c r="H107" s="157" t="s">
        <v>471</v>
      </c>
      <c r="I107" s="161" t="s">
        <v>479</v>
      </c>
    </row>
    <row r="108" spans="1:9" ht="38.25" x14ac:dyDescent="0.2">
      <c r="A108" s="152" t="s">
        <v>165</v>
      </c>
      <c r="B108" s="153" t="s">
        <v>511</v>
      </c>
      <c r="C108" s="154">
        <v>0.49</v>
      </c>
      <c r="D108" s="162" t="s">
        <v>46</v>
      </c>
      <c r="E108" s="163" t="s">
        <v>383</v>
      </c>
      <c r="F108" s="164" t="s">
        <v>509</v>
      </c>
      <c r="G108" s="159" t="s">
        <v>512</v>
      </c>
      <c r="H108" s="157" t="s">
        <v>471</v>
      </c>
      <c r="I108" s="161" t="s">
        <v>479</v>
      </c>
    </row>
    <row r="109" spans="1:9" ht="51" x14ac:dyDescent="0.2">
      <c r="A109" s="152" t="s">
        <v>172</v>
      </c>
      <c r="B109" s="153" t="s">
        <v>513</v>
      </c>
      <c r="C109" s="154">
        <v>0.12</v>
      </c>
      <c r="D109" s="162" t="s">
        <v>46</v>
      </c>
      <c r="E109" s="163" t="s">
        <v>488</v>
      </c>
      <c r="F109" s="164" t="s">
        <v>509</v>
      </c>
      <c r="G109" s="159" t="s">
        <v>514</v>
      </c>
      <c r="H109" s="157" t="s">
        <v>471</v>
      </c>
      <c r="I109" s="161" t="s">
        <v>479</v>
      </c>
    </row>
    <row r="110" spans="1:9" ht="63.75" x14ac:dyDescent="0.2">
      <c r="A110" s="152" t="s">
        <v>176</v>
      </c>
      <c r="B110" s="153" t="s">
        <v>515</v>
      </c>
      <c r="C110" s="154">
        <v>40</v>
      </c>
      <c r="D110" s="162" t="s">
        <v>46</v>
      </c>
      <c r="E110" s="163" t="s">
        <v>276</v>
      </c>
      <c r="F110" s="164" t="s">
        <v>516</v>
      </c>
      <c r="G110" s="159" t="s">
        <v>517</v>
      </c>
      <c r="H110" s="157" t="s">
        <v>518</v>
      </c>
      <c r="I110" s="161" t="s">
        <v>479</v>
      </c>
    </row>
    <row r="111" spans="1:9" ht="51" x14ac:dyDescent="0.2">
      <c r="A111" s="152" t="s">
        <v>181</v>
      </c>
      <c r="B111" s="153" t="s">
        <v>519</v>
      </c>
      <c r="C111" s="154">
        <v>0.02</v>
      </c>
      <c r="D111" s="162" t="s">
        <v>46</v>
      </c>
      <c r="E111" s="163" t="s">
        <v>57</v>
      </c>
      <c r="F111" s="164" t="s">
        <v>520</v>
      </c>
      <c r="G111" s="159" t="s">
        <v>521</v>
      </c>
      <c r="H111" s="157" t="s">
        <v>522</v>
      </c>
      <c r="I111" s="161" t="s">
        <v>523</v>
      </c>
    </row>
    <row r="112" spans="1:9" ht="51" x14ac:dyDescent="0.2">
      <c r="A112" s="152" t="s">
        <v>186</v>
      </c>
      <c r="B112" s="153" t="s">
        <v>525</v>
      </c>
      <c r="C112" s="154">
        <v>0.09</v>
      </c>
      <c r="D112" s="162" t="s">
        <v>46</v>
      </c>
      <c r="E112" s="163" t="s">
        <v>57</v>
      </c>
      <c r="F112" s="164" t="s">
        <v>526</v>
      </c>
      <c r="G112" s="159" t="s">
        <v>527</v>
      </c>
      <c r="H112" s="157" t="s">
        <v>528</v>
      </c>
      <c r="I112" s="161" t="s">
        <v>523</v>
      </c>
    </row>
    <row r="113" spans="1:9" ht="51" x14ac:dyDescent="0.2">
      <c r="A113" s="152" t="s">
        <v>188</v>
      </c>
      <c r="B113" s="153" t="s">
        <v>529</v>
      </c>
      <c r="C113" s="154">
        <v>0.59</v>
      </c>
      <c r="D113" s="162" t="s">
        <v>46</v>
      </c>
      <c r="E113" s="163" t="s">
        <v>57</v>
      </c>
      <c r="F113" s="164" t="s">
        <v>526</v>
      </c>
      <c r="G113" s="159" t="s">
        <v>530</v>
      </c>
      <c r="H113" s="157" t="s">
        <v>531</v>
      </c>
      <c r="I113" s="161" t="s">
        <v>523</v>
      </c>
    </row>
    <row r="114" spans="1:9" ht="51" x14ac:dyDescent="0.2">
      <c r="A114" s="152" t="s">
        <v>192</v>
      </c>
      <c r="B114" s="153" t="s">
        <v>532</v>
      </c>
      <c r="C114" s="154">
        <v>0.77</v>
      </c>
      <c r="D114" s="162" t="s">
        <v>46</v>
      </c>
      <c r="E114" s="163" t="s">
        <v>57</v>
      </c>
      <c r="F114" s="164" t="s">
        <v>526</v>
      </c>
      <c r="G114" s="159" t="s">
        <v>533</v>
      </c>
      <c r="H114" s="157" t="s">
        <v>528</v>
      </c>
      <c r="I114" s="161" t="s">
        <v>523</v>
      </c>
    </row>
    <row r="115" spans="1:9" ht="51" x14ac:dyDescent="0.2">
      <c r="A115" s="152" t="s">
        <v>196</v>
      </c>
      <c r="B115" s="153" t="s">
        <v>534</v>
      </c>
      <c r="C115" s="154">
        <v>0.11</v>
      </c>
      <c r="D115" s="162" t="s">
        <v>46</v>
      </c>
      <c r="E115" s="163" t="s">
        <v>57</v>
      </c>
      <c r="F115" s="164" t="s">
        <v>526</v>
      </c>
      <c r="G115" s="159" t="s">
        <v>535</v>
      </c>
      <c r="H115" s="157" t="s">
        <v>536</v>
      </c>
      <c r="I115" s="161" t="s">
        <v>523</v>
      </c>
    </row>
    <row r="116" spans="1:9" ht="51" x14ac:dyDescent="0.2">
      <c r="A116" s="152" t="s">
        <v>202</v>
      </c>
      <c r="B116" s="153" t="s">
        <v>537</v>
      </c>
      <c r="C116" s="154">
        <v>7.0000000000000007E-2</v>
      </c>
      <c r="D116" s="162" t="s">
        <v>46</v>
      </c>
      <c r="E116" s="163" t="s">
        <v>57</v>
      </c>
      <c r="F116" s="164" t="s">
        <v>526</v>
      </c>
      <c r="G116" s="159" t="s">
        <v>538</v>
      </c>
      <c r="H116" s="157" t="s">
        <v>539</v>
      </c>
      <c r="I116" s="161" t="s">
        <v>523</v>
      </c>
    </row>
    <row r="117" spans="1:9" ht="51" x14ac:dyDescent="0.2">
      <c r="A117" s="152" t="s">
        <v>209</v>
      </c>
      <c r="B117" s="153" t="s">
        <v>540</v>
      </c>
      <c r="C117" s="154">
        <v>0.77</v>
      </c>
      <c r="D117" s="162" t="s">
        <v>46</v>
      </c>
      <c r="E117" s="163" t="s">
        <v>57</v>
      </c>
      <c r="F117" s="164" t="s">
        <v>526</v>
      </c>
      <c r="G117" s="159" t="s">
        <v>541</v>
      </c>
      <c r="H117" s="157" t="s">
        <v>542</v>
      </c>
      <c r="I117" s="161" t="s">
        <v>523</v>
      </c>
    </row>
    <row r="118" spans="1:9" ht="51" x14ac:dyDescent="0.2">
      <c r="A118" s="152" t="s">
        <v>216</v>
      </c>
      <c r="B118" s="153" t="s">
        <v>543</v>
      </c>
      <c r="C118" s="154">
        <v>0.06</v>
      </c>
      <c r="D118" s="162" t="s">
        <v>46</v>
      </c>
      <c r="E118" s="163" t="s">
        <v>57</v>
      </c>
      <c r="F118" s="164" t="s">
        <v>526</v>
      </c>
      <c r="G118" s="159" t="s">
        <v>544</v>
      </c>
      <c r="H118" s="157" t="s">
        <v>545</v>
      </c>
      <c r="I118" s="161" t="s">
        <v>523</v>
      </c>
    </row>
    <row r="119" spans="1:9" ht="51" x14ac:dyDescent="0.2">
      <c r="A119" s="152" t="s">
        <v>222</v>
      </c>
      <c r="B119" s="153" t="s">
        <v>546</v>
      </c>
      <c r="C119" s="154">
        <v>7.0000000000000007E-2</v>
      </c>
      <c r="D119" s="162" t="s">
        <v>46</v>
      </c>
      <c r="E119" s="163" t="s">
        <v>57</v>
      </c>
      <c r="F119" s="164" t="s">
        <v>526</v>
      </c>
      <c r="G119" s="159" t="s">
        <v>547</v>
      </c>
      <c r="H119" s="157" t="s">
        <v>542</v>
      </c>
      <c r="I119" s="161" t="s">
        <v>523</v>
      </c>
    </row>
    <row r="120" spans="1:9" ht="51" x14ac:dyDescent="0.2">
      <c r="A120" s="152" t="s">
        <v>226</v>
      </c>
      <c r="B120" s="153" t="s">
        <v>548</v>
      </c>
      <c r="C120" s="154">
        <v>0.28000000000000003</v>
      </c>
      <c r="D120" s="162" t="s">
        <v>46</v>
      </c>
      <c r="E120" s="163" t="s">
        <v>57</v>
      </c>
      <c r="F120" s="164" t="s">
        <v>526</v>
      </c>
      <c r="G120" s="159" t="s">
        <v>549</v>
      </c>
      <c r="H120" s="157" t="s">
        <v>550</v>
      </c>
      <c r="I120" s="161" t="s">
        <v>523</v>
      </c>
    </row>
    <row r="121" spans="1:9" ht="51" x14ac:dyDescent="0.2">
      <c r="A121" s="152" t="s">
        <v>230</v>
      </c>
      <c r="B121" s="153" t="s">
        <v>551</v>
      </c>
      <c r="C121" s="154">
        <v>0.06</v>
      </c>
      <c r="D121" s="162" t="s">
        <v>46</v>
      </c>
      <c r="E121" s="163" t="s">
        <v>57</v>
      </c>
      <c r="F121" s="164" t="s">
        <v>552</v>
      </c>
      <c r="G121" s="159" t="s">
        <v>553</v>
      </c>
      <c r="H121" s="157" t="s">
        <v>554</v>
      </c>
      <c r="I121" s="161" t="s">
        <v>523</v>
      </c>
    </row>
    <row r="122" spans="1:9" ht="51" x14ac:dyDescent="0.2">
      <c r="A122" s="152" t="s">
        <v>235</v>
      </c>
      <c r="B122" s="153" t="s">
        <v>555</v>
      </c>
      <c r="C122" s="154">
        <v>0.1</v>
      </c>
      <c r="D122" s="162" t="s">
        <v>46</v>
      </c>
      <c r="E122" s="163" t="s">
        <v>57</v>
      </c>
      <c r="F122" s="164" t="s">
        <v>552</v>
      </c>
      <c r="G122" s="159" t="s">
        <v>556</v>
      </c>
      <c r="H122" s="157" t="s">
        <v>557</v>
      </c>
      <c r="I122" s="161" t="s">
        <v>523</v>
      </c>
    </row>
    <row r="123" spans="1:9" ht="51" x14ac:dyDescent="0.2">
      <c r="A123" s="152" t="s">
        <v>238</v>
      </c>
      <c r="B123" s="153" t="s">
        <v>558</v>
      </c>
      <c r="C123" s="154">
        <v>0.1</v>
      </c>
      <c r="D123" s="162" t="s">
        <v>46</v>
      </c>
      <c r="E123" s="163" t="s">
        <v>57</v>
      </c>
      <c r="F123" s="164" t="s">
        <v>552</v>
      </c>
      <c r="G123" s="159" t="s">
        <v>559</v>
      </c>
      <c r="H123" s="157" t="s">
        <v>557</v>
      </c>
      <c r="I123" s="161" t="s">
        <v>560</v>
      </c>
    </row>
    <row r="124" spans="1:9" ht="51" x14ac:dyDescent="0.2">
      <c r="A124" s="152" t="s">
        <v>241</v>
      </c>
      <c r="B124" s="153" t="s">
        <v>562</v>
      </c>
      <c r="C124" s="154">
        <v>0.1</v>
      </c>
      <c r="D124" s="162" t="s">
        <v>46</v>
      </c>
      <c r="E124" s="163" t="s">
        <v>57</v>
      </c>
      <c r="F124" s="164" t="s">
        <v>552</v>
      </c>
      <c r="G124" s="159" t="s">
        <v>563</v>
      </c>
      <c r="H124" s="157" t="s">
        <v>564</v>
      </c>
      <c r="I124" s="166" t="s">
        <v>565</v>
      </c>
    </row>
    <row r="125" spans="1:9" ht="51" x14ac:dyDescent="0.2">
      <c r="A125" s="152" t="s">
        <v>244</v>
      </c>
      <c r="B125" s="153" t="s">
        <v>566</v>
      </c>
      <c r="C125" s="154">
        <v>0.05</v>
      </c>
      <c r="D125" s="162" t="s">
        <v>46</v>
      </c>
      <c r="E125" s="163" t="s">
        <v>57</v>
      </c>
      <c r="F125" s="164" t="s">
        <v>552</v>
      </c>
      <c r="G125" s="159" t="s">
        <v>567</v>
      </c>
      <c r="H125" s="157" t="s">
        <v>568</v>
      </c>
      <c r="I125" s="161" t="s">
        <v>523</v>
      </c>
    </row>
    <row r="126" spans="1:9" ht="51" x14ac:dyDescent="0.2">
      <c r="A126" s="152" t="s">
        <v>247</v>
      </c>
      <c r="B126" s="153" t="s">
        <v>569</v>
      </c>
      <c r="C126" s="154">
        <v>0.06</v>
      </c>
      <c r="D126" s="162" t="s">
        <v>46</v>
      </c>
      <c r="E126" s="163" t="s">
        <v>57</v>
      </c>
      <c r="F126" s="164" t="s">
        <v>552</v>
      </c>
      <c r="G126" s="159" t="s">
        <v>570</v>
      </c>
      <c r="H126" s="157" t="s">
        <v>557</v>
      </c>
      <c r="I126" s="161" t="s">
        <v>523</v>
      </c>
    </row>
    <row r="127" spans="1:9" ht="51" x14ac:dyDescent="0.2">
      <c r="A127" s="152" t="s">
        <v>251</v>
      </c>
      <c r="B127" s="153" t="s">
        <v>571</v>
      </c>
      <c r="C127" s="154">
        <v>0.23</v>
      </c>
      <c r="D127" s="162" t="s">
        <v>46</v>
      </c>
      <c r="E127" s="163" t="s">
        <v>57</v>
      </c>
      <c r="F127" s="164" t="s">
        <v>552</v>
      </c>
      <c r="G127" s="159" t="s">
        <v>572</v>
      </c>
      <c r="H127" s="157" t="s">
        <v>557</v>
      </c>
      <c r="I127" s="166" t="s">
        <v>565</v>
      </c>
    </row>
    <row r="128" spans="1:9" ht="51" x14ac:dyDescent="0.2">
      <c r="A128" s="152" t="s">
        <v>255</v>
      </c>
      <c r="B128" s="153" t="s">
        <v>573</v>
      </c>
      <c r="C128" s="154">
        <v>0.24</v>
      </c>
      <c r="D128" s="162" t="s">
        <v>46</v>
      </c>
      <c r="E128" s="163" t="s">
        <v>57</v>
      </c>
      <c r="F128" s="164" t="s">
        <v>574</v>
      </c>
      <c r="G128" s="159" t="s">
        <v>575</v>
      </c>
      <c r="H128" s="157" t="s">
        <v>528</v>
      </c>
      <c r="I128" s="161" t="s">
        <v>523</v>
      </c>
    </row>
    <row r="129" spans="1:9" ht="51" x14ac:dyDescent="0.2">
      <c r="A129" s="152" t="s">
        <v>258</v>
      </c>
      <c r="B129" s="153" t="s">
        <v>576</v>
      </c>
      <c r="C129" s="154">
        <v>0.16</v>
      </c>
      <c r="D129" s="162" t="s">
        <v>46</v>
      </c>
      <c r="E129" s="163" t="s">
        <v>57</v>
      </c>
      <c r="F129" s="164" t="s">
        <v>574</v>
      </c>
      <c r="G129" s="159" t="s">
        <v>577</v>
      </c>
      <c r="H129" s="157" t="s">
        <v>528</v>
      </c>
      <c r="I129" s="161" t="s">
        <v>523</v>
      </c>
    </row>
    <row r="130" spans="1:9" ht="51" x14ac:dyDescent="0.2">
      <c r="A130" s="152" t="s">
        <v>263</v>
      </c>
      <c r="B130" s="153" t="s">
        <v>578</v>
      </c>
      <c r="C130" s="154">
        <v>1.33</v>
      </c>
      <c r="D130" s="162" t="s">
        <v>46</v>
      </c>
      <c r="E130" s="163" t="s">
        <v>57</v>
      </c>
      <c r="F130" s="164" t="s">
        <v>574</v>
      </c>
      <c r="G130" s="159" t="s">
        <v>579</v>
      </c>
      <c r="H130" s="157" t="s">
        <v>528</v>
      </c>
      <c r="I130" s="161" t="s">
        <v>523</v>
      </c>
    </row>
    <row r="131" spans="1:9" ht="51" x14ac:dyDescent="0.2">
      <c r="A131" s="152" t="s">
        <v>268</v>
      </c>
      <c r="B131" s="153" t="s">
        <v>580</v>
      </c>
      <c r="C131" s="154">
        <v>0.21</v>
      </c>
      <c r="D131" s="162" t="s">
        <v>46</v>
      </c>
      <c r="E131" s="163" t="s">
        <v>57</v>
      </c>
      <c r="F131" s="164" t="s">
        <v>574</v>
      </c>
      <c r="G131" s="159" t="s">
        <v>581</v>
      </c>
      <c r="H131" s="157" t="s">
        <v>582</v>
      </c>
      <c r="I131" s="161" t="s">
        <v>523</v>
      </c>
    </row>
    <row r="132" spans="1:9" ht="51" x14ac:dyDescent="0.2">
      <c r="A132" s="152" t="s">
        <v>270</v>
      </c>
      <c r="B132" s="153" t="s">
        <v>583</v>
      </c>
      <c r="C132" s="154">
        <v>0.65</v>
      </c>
      <c r="D132" s="162" t="s">
        <v>46</v>
      </c>
      <c r="E132" s="163" t="s">
        <v>57</v>
      </c>
      <c r="F132" s="164" t="s">
        <v>574</v>
      </c>
      <c r="G132" s="159" t="s">
        <v>584</v>
      </c>
      <c r="H132" s="157" t="s">
        <v>528</v>
      </c>
      <c r="I132" s="161" t="s">
        <v>523</v>
      </c>
    </row>
    <row r="133" spans="1:9" ht="51" x14ac:dyDescent="0.2">
      <c r="A133" s="152" t="s">
        <v>274</v>
      </c>
      <c r="B133" s="153" t="s">
        <v>585</v>
      </c>
      <c r="C133" s="154">
        <v>0.14000000000000001</v>
      </c>
      <c r="D133" s="162" t="s">
        <v>46</v>
      </c>
      <c r="E133" s="163" t="s">
        <v>57</v>
      </c>
      <c r="F133" s="164" t="s">
        <v>586</v>
      </c>
      <c r="G133" s="159" t="s">
        <v>587</v>
      </c>
      <c r="H133" s="157" t="s">
        <v>528</v>
      </c>
      <c r="I133" s="161" t="s">
        <v>523</v>
      </c>
    </row>
    <row r="134" spans="1:9" ht="51" x14ac:dyDescent="0.2">
      <c r="A134" s="152" t="s">
        <v>280</v>
      </c>
      <c r="B134" s="153" t="s">
        <v>589</v>
      </c>
      <c r="C134" s="154">
        <v>0.09</v>
      </c>
      <c r="D134" s="162" t="s">
        <v>46</v>
      </c>
      <c r="E134" s="163" t="s">
        <v>57</v>
      </c>
      <c r="F134" s="164" t="s">
        <v>586</v>
      </c>
      <c r="G134" s="159" t="s">
        <v>590</v>
      </c>
      <c r="H134" s="157" t="s">
        <v>528</v>
      </c>
      <c r="I134" s="161" t="s">
        <v>523</v>
      </c>
    </row>
    <row r="135" spans="1:9" ht="51" x14ac:dyDescent="0.2">
      <c r="A135" s="152" t="s">
        <v>588</v>
      </c>
      <c r="B135" s="153" t="s">
        <v>591</v>
      </c>
      <c r="C135" s="154">
        <v>0.51</v>
      </c>
      <c r="D135" s="162" t="s">
        <v>46</v>
      </c>
      <c r="E135" s="163" t="s">
        <v>57</v>
      </c>
      <c r="F135" s="164" t="s">
        <v>586</v>
      </c>
      <c r="G135" s="159" t="s">
        <v>592</v>
      </c>
      <c r="H135" s="157" t="s">
        <v>593</v>
      </c>
      <c r="I135" s="161" t="s">
        <v>523</v>
      </c>
    </row>
    <row r="136" spans="1:9" ht="51" x14ac:dyDescent="0.2">
      <c r="A136" s="152" t="s">
        <v>296</v>
      </c>
      <c r="B136" s="153" t="s">
        <v>594</v>
      </c>
      <c r="C136" s="154">
        <v>0.23</v>
      </c>
      <c r="D136" s="162" t="s">
        <v>46</v>
      </c>
      <c r="E136" s="163" t="s">
        <v>57</v>
      </c>
      <c r="F136" s="164" t="s">
        <v>430</v>
      </c>
      <c r="G136" s="159" t="s">
        <v>595</v>
      </c>
      <c r="H136" s="157" t="s">
        <v>528</v>
      </c>
      <c r="I136" s="161" t="s">
        <v>523</v>
      </c>
    </row>
    <row r="137" spans="1:9" ht="51" x14ac:dyDescent="0.2">
      <c r="A137" s="152" t="s">
        <v>302</v>
      </c>
      <c r="B137" s="153" t="s">
        <v>596</v>
      </c>
      <c r="C137" s="154">
        <v>0.2</v>
      </c>
      <c r="D137" s="162" t="s">
        <v>46</v>
      </c>
      <c r="E137" s="163" t="s">
        <v>57</v>
      </c>
      <c r="F137" s="164" t="s">
        <v>430</v>
      </c>
      <c r="G137" s="159" t="s">
        <v>597</v>
      </c>
      <c r="H137" s="157" t="s">
        <v>528</v>
      </c>
      <c r="I137" s="166" t="s">
        <v>565</v>
      </c>
    </row>
    <row r="138" spans="1:9" ht="51" x14ac:dyDescent="0.2">
      <c r="A138" s="152" t="s">
        <v>306</v>
      </c>
      <c r="B138" s="153" t="s">
        <v>598</v>
      </c>
      <c r="C138" s="154">
        <v>0.15</v>
      </c>
      <c r="D138" s="162" t="s">
        <v>46</v>
      </c>
      <c r="E138" s="163" t="s">
        <v>57</v>
      </c>
      <c r="F138" s="164" t="s">
        <v>430</v>
      </c>
      <c r="G138" s="159" t="s">
        <v>599</v>
      </c>
      <c r="H138" s="157" t="s">
        <v>582</v>
      </c>
      <c r="I138" s="161" t="s">
        <v>523</v>
      </c>
    </row>
    <row r="139" spans="1:9" ht="51" x14ac:dyDescent="0.2">
      <c r="A139" s="152" t="s">
        <v>312</v>
      </c>
      <c r="B139" s="153" t="s">
        <v>600</v>
      </c>
      <c r="C139" s="154">
        <v>0.48</v>
      </c>
      <c r="D139" s="162" t="s">
        <v>46</v>
      </c>
      <c r="E139" s="163" t="s">
        <v>57</v>
      </c>
      <c r="F139" s="164" t="s">
        <v>430</v>
      </c>
      <c r="G139" s="159" t="s">
        <v>601</v>
      </c>
      <c r="H139" s="157" t="s">
        <v>582</v>
      </c>
      <c r="I139" s="166" t="s">
        <v>565</v>
      </c>
    </row>
    <row r="140" spans="1:9" ht="51" x14ac:dyDescent="0.2">
      <c r="A140" s="152" t="s">
        <v>318</v>
      </c>
      <c r="B140" s="153" t="s">
        <v>602</v>
      </c>
      <c r="C140" s="154">
        <v>0.53</v>
      </c>
      <c r="D140" s="162" t="s">
        <v>46</v>
      </c>
      <c r="E140" s="163" t="s">
        <v>57</v>
      </c>
      <c r="F140" s="164" t="s">
        <v>424</v>
      </c>
      <c r="G140" s="159" t="s">
        <v>603</v>
      </c>
      <c r="H140" s="157" t="s">
        <v>582</v>
      </c>
      <c r="I140" s="161" t="s">
        <v>523</v>
      </c>
    </row>
    <row r="141" spans="1:9" ht="63.75" x14ac:dyDescent="0.2">
      <c r="A141" s="152" t="s">
        <v>323</v>
      </c>
      <c r="B141" s="153" t="s">
        <v>1183</v>
      </c>
      <c r="C141" s="154">
        <v>0.1</v>
      </c>
      <c r="D141" s="162" t="s">
        <v>46</v>
      </c>
      <c r="E141" s="163" t="s">
        <v>57</v>
      </c>
      <c r="F141" s="164" t="s">
        <v>424</v>
      </c>
      <c r="G141" s="159" t="s">
        <v>1184</v>
      </c>
      <c r="H141" s="157" t="s">
        <v>1163</v>
      </c>
      <c r="I141" s="166" t="s">
        <v>565</v>
      </c>
    </row>
    <row r="142" spans="1:9" ht="51" x14ac:dyDescent="0.2">
      <c r="A142" s="152" t="s">
        <v>330</v>
      </c>
      <c r="B142" s="153" t="s">
        <v>604</v>
      </c>
      <c r="C142" s="154">
        <v>0.78</v>
      </c>
      <c r="D142" s="162" t="s">
        <v>46</v>
      </c>
      <c r="E142" s="163" t="s">
        <v>57</v>
      </c>
      <c r="F142" s="164" t="s">
        <v>424</v>
      </c>
      <c r="G142" s="159" t="s">
        <v>605</v>
      </c>
      <c r="H142" s="157" t="s">
        <v>606</v>
      </c>
      <c r="I142" s="166" t="s">
        <v>565</v>
      </c>
    </row>
    <row r="143" spans="1:9" ht="38.25" x14ac:dyDescent="0.2">
      <c r="A143" s="152" t="s">
        <v>333</v>
      </c>
      <c r="B143" s="153" t="s">
        <v>607</v>
      </c>
      <c r="C143" s="154">
        <v>0.1</v>
      </c>
      <c r="D143" s="162" t="s">
        <v>46</v>
      </c>
      <c r="E143" s="163" t="s">
        <v>608</v>
      </c>
      <c r="F143" s="164" t="s">
        <v>552</v>
      </c>
      <c r="G143" s="159" t="s">
        <v>609</v>
      </c>
      <c r="H143" s="157" t="s">
        <v>610</v>
      </c>
      <c r="I143" s="211" t="s">
        <v>465</v>
      </c>
    </row>
    <row r="145" spans="1:9" x14ac:dyDescent="0.2">
      <c r="C145" s="302">
        <f>36+47</f>
        <v>83</v>
      </c>
    </row>
    <row r="147" spans="1:9" x14ac:dyDescent="0.2">
      <c r="C147" s="302" t="e">
        <f>#REF!/4</f>
        <v>#REF!</v>
      </c>
    </row>
    <row r="149" spans="1:9" x14ac:dyDescent="0.2">
      <c r="G149" s="310"/>
    </row>
    <row r="150" spans="1:9" s="49" customFormat="1" x14ac:dyDescent="0.2">
      <c r="A150" s="3"/>
      <c r="B150" s="301"/>
      <c r="C150" s="302"/>
      <c r="D150" s="303"/>
      <c r="E150" s="304"/>
      <c r="F150" s="304"/>
      <c r="G150" s="309"/>
      <c r="I150" s="56"/>
    </row>
    <row r="152" spans="1:9" x14ac:dyDescent="0.2">
      <c r="F152" s="304">
        <f>11.14-0.75</f>
        <v>10.39</v>
      </c>
    </row>
  </sheetData>
  <autoFilter ref="A3:I143"/>
  <pageMargins left="0.43263888888888902" right="0.23611111111111099" top="0.65" bottom="0.3" header="0.37" footer="0.156944444444444"/>
  <pageSetup paperSize="9" scale="99" firstPageNumber="4294963191" fitToHeight="0" orientation="landscape" horizontalDpi="1200" verticalDpi="1200" r:id="rId1"/>
  <headerFooter alignWithMargins="0">
    <oddFooter>&amp;CB10-5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election activeCell="C105" sqref="C1:C105"/>
    </sheetView>
  </sheetViews>
  <sheetFormatPr defaultRowHeight="14.25" x14ac:dyDescent="0.2"/>
  <cols>
    <col min="1" max="1" width="94.375" bestFit="1" customWidth="1"/>
  </cols>
  <sheetData>
    <row r="1" spans="1:10" x14ac:dyDescent="0.2">
      <c r="A1" t="s">
        <v>1132</v>
      </c>
      <c r="B1">
        <v>18700</v>
      </c>
      <c r="C1" t="s">
        <v>46</v>
      </c>
      <c r="D1" t="s">
        <v>1167</v>
      </c>
      <c r="E1" t="s">
        <v>1175</v>
      </c>
      <c r="F1">
        <v>1.87</v>
      </c>
      <c r="I1">
        <v>68</v>
      </c>
      <c r="J1" t="s">
        <v>787</v>
      </c>
    </row>
    <row r="2" spans="1:10" x14ac:dyDescent="0.2">
      <c r="A2" t="s">
        <v>1134</v>
      </c>
      <c r="B2">
        <v>41600</v>
      </c>
      <c r="C2" t="s">
        <v>46</v>
      </c>
      <c r="D2" t="s">
        <v>1167</v>
      </c>
      <c r="E2" t="s">
        <v>1175</v>
      </c>
      <c r="F2">
        <v>4.16</v>
      </c>
      <c r="I2">
        <v>69</v>
      </c>
      <c r="J2" t="s">
        <v>791</v>
      </c>
    </row>
    <row r="3" spans="1:10" x14ac:dyDescent="0.2">
      <c r="A3" t="s">
        <v>1135</v>
      </c>
      <c r="B3">
        <v>46800</v>
      </c>
      <c r="C3" t="s">
        <v>46</v>
      </c>
      <c r="D3" t="s">
        <v>1167</v>
      </c>
      <c r="E3" t="s">
        <v>1175</v>
      </c>
      <c r="F3">
        <v>4.68</v>
      </c>
      <c r="I3">
        <v>70</v>
      </c>
      <c r="J3" t="s">
        <v>794</v>
      </c>
    </row>
    <row r="4" spans="1:10" x14ac:dyDescent="0.2">
      <c r="A4" t="s">
        <v>1137</v>
      </c>
      <c r="B4">
        <v>6120</v>
      </c>
      <c r="C4" t="s">
        <v>46</v>
      </c>
      <c r="D4" t="s">
        <v>1167</v>
      </c>
      <c r="E4" t="s">
        <v>1175</v>
      </c>
      <c r="F4">
        <v>0.61</v>
      </c>
      <c r="I4">
        <v>71</v>
      </c>
      <c r="J4" t="s">
        <v>799</v>
      </c>
    </row>
    <row r="5" spans="1:10" x14ac:dyDescent="0.2">
      <c r="A5" t="s">
        <v>1138</v>
      </c>
      <c r="B5">
        <v>22764</v>
      </c>
      <c r="C5" t="s">
        <v>46</v>
      </c>
      <c r="D5" t="s">
        <v>1167</v>
      </c>
      <c r="E5" t="s">
        <v>1175</v>
      </c>
      <c r="F5">
        <v>2.2799999999999998</v>
      </c>
      <c r="I5">
        <v>72</v>
      </c>
      <c r="J5" t="s">
        <v>802</v>
      </c>
    </row>
    <row r="6" spans="1:10" x14ac:dyDescent="0.2">
      <c r="A6" t="s">
        <v>1139</v>
      </c>
      <c r="B6">
        <v>7020</v>
      </c>
      <c r="C6" t="s">
        <v>46</v>
      </c>
      <c r="D6" t="s">
        <v>1167</v>
      </c>
      <c r="E6" t="s">
        <v>1175</v>
      </c>
      <c r="F6">
        <v>0.7</v>
      </c>
      <c r="I6">
        <v>73</v>
      </c>
      <c r="J6" t="s">
        <v>805</v>
      </c>
    </row>
    <row r="7" spans="1:10" x14ac:dyDescent="0.2">
      <c r="A7" t="s">
        <v>1140</v>
      </c>
      <c r="B7">
        <v>13500</v>
      </c>
      <c r="C7" t="s">
        <v>46</v>
      </c>
      <c r="D7" t="s">
        <v>1167</v>
      </c>
      <c r="E7" t="s">
        <v>1175</v>
      </c>
      <c r="F7">
        <v>1.35</v>
      </c>
      <c r="I7">
        <v>74</v>
      </c>
      <c r="J7" t="s">
        <v>807</v>
      </c>
    </row>
    <row r="8" spans="1:10" x14ac:dyDescent="0.2">
      <c r="A8" t="s">
        <v>1142</v>
      </c>
      <c r="B8">
        <v>5460</v>
      </c>
      <c r="C8" t="s">
        <v>46</v>
      </c>
      <c r="D8" t="s">
        <v>1167</v>
      </c>
      <c r="E8" t="s">
        <v>1176</v>
      </c>
      <c r="F8">
        <v>0.55000000000000004</v>
      </c>
      <c r="I8">
        <v>75</v>
      </c>
      <c r="J8" t="s">
        <v>805</v>
      </c>
    </row>
    <row r="9" spans="1:10" x14ac:dyDescent="0.2">
      <c r="A9" t="s">
        <v>1143</v>
      </c>
      <c r="B9">
        <v>29640</v>
      </c>
      <c r="C9" t="s">
        <v>46</v>
      </c>
      <c r="D9" t="s">
        <v>1167</v>
      </c>
      <c r="E9" t="s">
        <v>1177</v>
      </c>
      <c r="F9">
        <v>2.96</v>
      </c>
      <c r="I9">
        <v>76</v>
      </c>
      <c r="J9" t="s">
        <v>805</v>
      </c>
    </row>
    <row r="10" spans="1:10" x14ac:dyDescent="0.2">
      <c r="A10" t="s">
        <v>1144</v>
      </c>
      <c r="B10">
        <v>28600</v>
      </c>
      <c r="C10" t="s">
        <v>46</v>
      </c>
      <c r="D10" t="s">
        <v>1167</v>
      </c>
      <c r="E10" t="s">
        <v>1178</v>
      </c>
      <c r="F10">
        <v>2.86</v>
      </c>
      <c r="I10">
        <v>77</v>
      </c>
      <c r="J10" t="s">
        <v>805</v>
      </c>
    </row>
    <row r="11" spans="1:10" x14ac:dyDescent="0.2">
      <c r="A11" t="s">
        <v>1145</v>
      </c>
      <c r="B11">
        <v>41600</v>
      </c>
      <c r="C11" t="s">
        <v>46</v>
      </c>
      <c r="D11" t="s">
        <v>1167</v>
      </c>
      <c r="E11" t="s">
        <v>1179</v>
      </c>
      <c r="F11">
        <v>4.16</v>
      </c>
      <c r="I11">
        <v>78</v>
      </c>
      <c r="J11" t="s">
        <v>812</v>
      </c>
    </row>
    <row r="12" spans="1:10" x14ac:dyDescent="0.2">
      <c r="A12" t="s">
        <v>1147</v>
      </c>
      <c r="B12">
        <v>12480</v>
      </c>
      <c r="C12" t="s">
        <v>46</v>
      </c>
      <c r="D12" t="s">
        <v>1167</v>
      </c>
      <c r="E12" t="s">
        <v>1175</v>
      </c>
      <c r="F12">
        <v>1.25</v>
      </c>
      <c r="I12">
        <v>79</v>
      </c>
      <c r="J12" t="s">
        <v>814</v>
      </c>
    </row>
    <row r="13" spans="1:10" x14ac:dyDescent="0.2">
      <c r="A13" t="s">
        <v>1148</v>
      </c>
      <c r="B13">
        <v>11570</v>
      </c>
      <c r="C13" t="s">
        <v>46</v>
      </c>
      <c r="D13" t="s">
        <v>1167</v>
      </c>
      <c r="E13" t="s">
        <v>1175</v>
      </c>
      <c r="F13">
        <v>1.1599999999999999</v>
      </c>
      <c r="I13">
        <v>80</v>
      </c>
      <c r="J13" t="s">
        <v>814</v>
      </c>
    </row>
    <row r="14" spans="1:10" x14ac:dyDescent="0.2">
      <c r="A14" t="s">
        <v>1152</v>
      </c>
      <c r="B14">
        <v>23700</v>
      </c>
      <c r="C14" t="s">
        <v>46</v>
      </c>
      <c r="D14" t="s">
        <v>1167</v>
      </c>
      <c r="E14" t="s">
        <v>1175</v>
      </c>
      <c r="F14">
        <v>2.37</v>
      </c>
      <c r="I14">
        <v>81</v>
      </c>
      <c r="J14" t="s">
        <v>817</v>
      </c>
    </row>
    <row r="15" spans="1:10" x14ac:dyDescent="0.2">
      <c r="A15" t="s">
        <v>1153</v>
      </c>
      <c r="B15">
        <v>6890</v>
      </c>
      <c r="C15" t="s">
        <v>46</v>
      </c>
      <c r="D15" t="s">
        <v>1167</v>
      </c>
      <c r="E15" t="s">
        <v>1175</v>
      </c>
      <c r="F15">
        <v>0.69</v>
      </c>
      <c r="I15">
        <v>82</v>
      </c>
      <c r="J15" t="s">
        <v>1220</v>
      </c>
    </row>
    <row r="16" spans="1:10" x14ac:dyDescent="0.2">
      <c r="A16" t="s">
        <v>1154</v>
      </c>
      <c r="B16">
        <v>8092</v>
      </c>
      <c r="C16" t="s">
        <v>46</v>
      </c>
      <c r="D16" t="s">
        <v>1167</v>
      </c>
      <c r="E16" t="s">
        <v>1175</v>
      </c>
      <c r="F16">
        <v>0.81</v>
      </c>
      <c r="I16">
        <v>83</v>
      </c>
      <c r="J16" t="s">
        <v>841</v>
      </c>
    </row>
    <row r="17" spans="1:10" x14ac:dyDescent="0.2">
      <c r="A17" t="s">
        <v>1155</v>
      </c>
      <c r="B17">
        <v>3600</v>
      </c>
      <c r="C17" t="s">
        <v>46</v>
      </c>
      <c r="D17" t="s">
        <v>1167</v>
      </c>
      <c r="E17" t="s">
        <v>1175</v>
      </c>
      <c r="F17">
        <v>0.36</v>
      </c>
      <c r="I17">
        <v>84</v>
      </c>
      <c r="J17" t="s">
        <v>843</v>
      </c>
    </row>
    <row r="18" spans="1:10" x14ac:dyDescent="0.2">
      <c r="A18" t="s">
        <v>1156</v>
      </c>
      <c r="B18">
        <v>983.9</v>
      </c>
      <c r="C18" t="s">
        <v>46</v>
      </c>
      <c r="D18" t="s">
        <v>1181</v>
      </c>
      <c r="E18" t="s">
        <v>1182</v>
      </c>
      <c r="F18">
        <v>0.1</v>
      </c>
      <c r="I18">
        <v>85</v>
      </c>
      <c r="J18" t="s">
        <v>869</v>
      </c>
    </row>
    <row r="19" spans="1:10" x14ac:dyDescent="0.2">
      <c r="A19" t="s">
        <v>1157</v>
      </c>
      <c r="B19">
        <v>2320.8000000000002</v>
      </c>
      <c r="C19" t="s">
        <v>46</v>
      </c>
      <c r="D19" t="s">
        <v>1181</v>
      </c>
      <c r="E19" t="s">
        <v>1182</v>
      </c>
      <c r="F19">
        <v>0.23</v>
      </c>
      <c r="I19">
        <v>86</v>
      </c>
      <c r="J19" t="s">
        <v>1219</v>
      </c>
    </row>
    <row r="20" spans="1:10" x14ac:dyDescent="0.2">
      <c r="A20" t="s">
        <v>1158</v>
      </c>
      <c r="B20">
        <v>2004.6</v>
      </c>
      <c r="C20" t="s">
        <v>46</v>
      </c>
      <c r="D20" t="s">
        <v>1181</v>
      </c>
      <c r="E20" t="s">
        <v>1182</v>
      </c>
      <c r="F20">
        <v>0.2</v>
      </c>
      <c r="I20">
        <v>87</v>
      </c>
      <c r="J20" t="s">
        <v>994</v>
      </c>
    </row>
    <row r="21" spans="1:10" x14ac:dyDescent="0.2">
      <c r="A21" t="s">
        <v>1159</v>
      </c>
      <c r="B21">
        <v>4758.6000000000004</v>
      </c>
      <c r="C21" t="s">
        <v>46</v>
      </c>
      <c r="D21" t="s">
        <v>1181</v>
      </c>
      <c r="E21" t="s">
        <v>1182</v>
      </c>
      <c r="F21">
        <v>0.48</v>
      </c>
      <c r="I21">
        <v>88</v>
      </c>
      <c r="J21" t="s">
        <v>997</v>
      </c>
    </row>
    <row r="22" spans="1:10" x14ac:dyDescent="0.2">
      <c r="A22" t="s">
        <v>1160</v>
      </c>
      <c r="B22">
        <v>3000</v>
      </c>
      <c r="C22" t="s">
        <v>46</v>
      </c>
      <c r="D22" t="s">
        <v>1191</v>
      </c>
      <c r="E22" t="s">
        <v>1175</v>
      </c>
      <c r="F22">
        <v>0.3</v>
      </c>
      <c r="I22">
        <v>89</v>
      </c>
      <c r="J22" t="s">
        <v>1000</v>
      </c>
    </row>
    <row r="23" spans="1:10" x14ac:dyDescent="0.2">
      <c r="A23" t="s">
        <v>1161</v>
      </c>
      <c r="B23">
        <v>1000</v>
      </c>
      <c r="C23" t="s">
        <v>46</v>
      </c>
      <c r="D23" t="s">
        <v>1191</v>
      </c>
      <c r="E23" t="s">
        <v>1175</v>
      </c>
      <c r="F23">
        <v>0.1</v>
      </c>
      <c r="I23">
        <v>90</v>
      </c>
      <c r="J23" t="s">
        <v>1002</v>
      </c>
    </row>
    <row r="24" spans="1:10" x14ac:dyDescent="0.2">
      <c r="A24" t="s">
        <v>1162</v>
      </c>
      <c r="B24">
        <v>956.1</v>
      </c>
      <c r="C24" t="s">
        <v>46</v>
      </c>
      <c r="D24" t="s">
        <v>1181</v>
      </c>
      <c r="E24" t="s">
        <v>1182</v>
      </c>
      <c r="F24">
        <v>0.1</v>
      </c>
      <c r="I24">
        <v>91</v>
      </c>
      <c r="J24" t="s">
        <v>1004</v>
      </c>
    </row>
    <row r="25" spans="1:10" x14ac:dyDescent="0.2">
      <c r="A25" t="s">
        <v>1164</v>
      </c>
      <c r="B25">
        <v>7840</v>
      </c>
      <c r="C25" t="s">
        <v>46</v>
      </c>
      <c r="D25" t="s">
        <v>1181</v>
      </c>
      <c r="E25" t="s">
        <v>1182</v>
      </c>
      <c r="F25">
        <v>0.78</v>
      </c>
      <c r="I25">
        <v>92</v>
      </c>
      <c r="J25" t="s">
        <v>1006</v>
      </c>
    </row>
    <row r="26" spans="1:10" x14ac:dyDescent="0.2">
      <c r="A26" t="s">
        <v>1190</v>
      </c>
      <c r="B26">
        <v>10000</v>
      </c>
      <c r="D26" t="s">
        <v>1192</v>
      </c>
      <c r="E26" t="s">
        <v>1175</v>
      </c>
      <c r="F26">
        <v>1</v>
      </c>
      <c r="I26">
        <v>93</v>
      </c>
      <c r="J26" t="s">
        <v>1009</v>
      </c>
    </row>
    <row r="27" spans="1:10" x14ac:dyDescent="0.2">
      <c r="I27">
        <v>94</v>
      </c>
      <c r="J27" t="s">
        <v>1012</v>
      </c>
    </row>
    <row r="28" spans="1:10" x14ac:dyDescent="0.2">
      <c r="I28">
        <v>95</v>
      </c>
      <c r="J28" t="s">
        <v>1014</v>
      </c>
    </row>
    <row r="29" spans="1:10" x14ac:dyDescent="0.2">
      <c r="I29">
        <v>96</v>
      </c>
      <c r="J29" t="s">
        <v>1016</v>
      </c>
    </row>
    <row r="30" spans="1:10" x14ac:dyDescent="0.2">
      <c r="I30">
        <v>97</v>
      </c>
      <c r="J30" t="s">
        <v>1020</v>
      </c>
    </row>
    <row r="31" spans="1:10" x14ac:dyDescent="0.2">
      <c r="I31">
        <v>98</v>
      </c>
      <c r="J31" t="s">
        <v>1022</v>
      </c>
    </row>
    <row r="32" spans="1:10" x14ac:dyDescent="0.2">
      <c r="I32">
        <v>99</v>
      </c>
      <c r="J32" t="s">
        <v>1222</v>
      </c>
    </row>
    <row r="33" spans="9:10" x14ac:dyDescent="0.2">
      <c r="I33">
        <v>100</v>
      </c>
      <c r="J33" t="s">
        <v>1223</v>
      </c>
    </row>
    <row r="34" spans="9:10" x14ac:dyDescent="0.2">
      <c r="I34">
        <v>101</v>
      </c>
      <c r="J34" t="s">
        <v>1224</v>
      </c>
    </row>
    <row r="35" spans="9:10" x14ac:dyDescent="0.2">
      <c r="I35">
        <v>102</v>
      </c>
      <c r="J35" t="s">
        <v>1225</v>
      </c>
    </row>
    <row r="36" spans="9:10" x14ac:dyDescent="0.2">
      <c r="I36">
        <v>103</v>
      </c>
      <c r="J36" t="s">
        <v>1226</v>
      </c>
    </row>
    <row r="37" spans="9:10" x14ac:dyDescent="0.2">
      <c r="I37">
        <v>104</v>
      </c>
      <c r="J37" t="s">
        <v>1227</v>
      </c>
    </row>
    <row r="38" spans="9:10" x14ac:dyDescent="0.2">
      <c r="I38">
        <v>105</v>
      </c>
      <c r="J38" t="s">
        <v>1237</v>
      </c>
    </row>
    <row r="39" spans="9:10" x14ac:dyDescent="0.2">
      <c r="I39">
        <v>106</v>
      </c>
      <c r="J39" t="s">
        <v>1238</v>
      </c>
    </row>
    <row r="40" spans="9:10" x14ac:dyDescent="0.2">
      <c r="I40">
        <v>107</v>
      </c>
      <c r="J40" t="s">
        <v>1239</v>
      </c>
    </row>
    <row r="41" spans="9:10" x14ac:dyDescent="0.2">
      <c r="I41">
        <v>108</v>
      </c>
      <c r="J41" t="s">
        <v>1240</v>
      </c>
    </row>
    <row r="42" spans="9:10" x14ac:dyDescent="0.2">
      <c r="I42">
        <v>109</v>
      </c>
      <c r="J42" t="s">
        <v>1241</v>
      </c>
    </row>
    <row r="43" spans="9:10" x14ac:dyDescent="0.2">
      <c r="I43">
        <v>110</v>
      </c>
      <c r="J43" t="s">
        <v>1242</v>
      </c>
    </row>
    <row r="44" spans="9:10" x14ac:dyDescent="0.2">
      <c r="I44">
        <v>111</v>
      </c>
      <c r="J44" t="s">
        <v>1243</v>
      </c>
    </row>
    <row r="45" spans="9:10" x14ac:dyDescent="0.2">
      <c r="I45">
        <v>112</v>
      </c>
      <c r="J45" t="s">
        <v>1251</v>
      </c>
    </row>
    <row r="46" spans="9:10" x14ac:dyDescent="0.2">
      <c r="I46">
        <v>113</v>
      </c>
      <c r="J46" t="s">
        <v>1073</v>
      </c>
    </row>
    <row r="47" spans="9:10" x14ac:dyDescent="0.2">
      <c r="I47">
        <v>114</v>
      </c>
      <c r="J47" t="s">
        <v>1074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topLeftCell="A31" workbookViewId="0">
      <selection activeCell="C105" sqref="C1:C105"/>
    </sheetView>
  </sheetViews>
  <sheetFormatPr defaultColWidth="24.125" defaultRowHeight="15.75" x14ac:dyDescent="0.25"/>
  <cols>
    <col min="1" max="1" width="4.5" style="327" bestFit="1" customWidth="1"/>
    <col min="2" max="2" width="29.875" style="327" customWidth="1"/>
    <col min="3" max="3" width="13.375" style="327" customWidth="1"/>
    <col min="4" max="4" width="9.25" style="327" customWidth="1"/>
    <col min="5" max="5" width="20.75" style="327" customWidth="1"/>
    <col min="6" max="6" width="18.375" style="327" customWidth="1"/>
    <col min="7" max="16384" width="24.125" style="327"/>
  </cols>
  <sheetData>
    <row r="1" spans="1:7" ht="31.5" x14ac:dyDescent="0.25">
      <c r="A1" s="313" t="s">
        <v>2</v>
      </c>
      <c r="B1" s="313" t="s">
        <v>1168</v>
      </c>
      <c r="C1" s="313" t="s">
        <v>1165</v>
      </c>
      <c r="D1" s="313" t="s">
        <v>1193</v>
      </c>
      <c r="E1" s="313" t="s">
        <v>1166</v>
      </c>
      <c r="F1" s="313" t="s">
        <v>10</v>
      </c>
      <c r="G1" s="326"/>
    </row>
    <row r="2" spans="1:7" x14ac:dyDescent="0.25">
      <c r="A2" s="318" t="s">
        <v>1169</v>
      </c>
      <c r="B2" s="1413" t="s">
        <v>1170</v>
      </c>
      <c r="C2" s="1414"/>
      <c r="D2" s="1414"/>
      <c r="E2" s="1414"/>
      <c r="F2" s="1415"/>
      <c r="G2" s="326"/>
    </row>
    <row r="3" spans="1:7" x14ac:dyDescent="0.25">
      <c r="A3" s="318" t="s">
        <v>1173</v>
      </c>
      <c r="B3" s="1413" t="s">
        <v>1171</v>
      </c>
      <c r="C3" s="1414"/>
      <c r="D3" s="1414"/>
      <c r="E3" s="1414"/>
      <c r="F3" s="1415"/>
      <c r="G3" s="326"/>
    </row>
    <row r="4" spans="1:7" x14ac:dyDescent="0.25">
      <c r="A4" s="313" t="s">
        <v>1131</v>
      </c>
      <c r="B4" s="312" t="s">
        <v>320</v>
      </c>
      <c r="C4" s="312"/>
      <c r="D4" s="312"/>
      <c r="E4" s="312"/>
      <c r="F4" s="312"/>
      <c r="G4" s="326"/>
    </row>
    <row r="5" spans="1:7" ht="47.25" x14ac:dyDescent="0.25">
      <c r="A5" s="316">
        <v>1</v>
      </c>
      <c r="B5" s="314" t="s">
        <v>1132</v>
      </c>
      <c r="C5" s="319">
        <v>18700</v>
      </c>
      <c r="D5" s="316" t="s">
        <v>46</v>
      </c>
      <c r="E5" s="316" t="s">
        <v>1167</v>
      </c>
      <c r="F5" s="316" t="s">
        <v>1175</v>
      </c>
      <c r="G5" s="326">
        <f>ROUND(C5/10000,2)</f>
        <v>1.87</v>
      </c>
    </row>
    <row r="6" spans="1:7" x14ac:dyDescent="0.25">
      <c r="A6" s="313" t="s">
        <v>1133</v>
      </c>
      <c r="B6" s="312" t="s">
        <v>526</v>
      </c>
      <c r="C6" s="320"/>
      <c r="D6" s="320"/>
      <c r="E6" s="320"/>
      <c r="F6" s="313"/>
      <c r="G6" s="326">
        <f t="shared" ref="G6:G27" si="0">ROUND(C6/10000,2)</f>
        <v>0</v>
      </c>
    </row>
    <row r="7" spans="1:7" ht="63" x14ac:dyDescent="0.25">
      <c r="A7" s="316">
        <v>2</v>
      </c>
      <c r="B7" s="314" t="s">
        <v>1134</v>
      </c>
      <c r="C7" s="319">
        <v>41600</v>
      </c>
      <c r="D7" s="316" t="s">
        <v>46</v>
      </c>
      <c r="E7" s="316" t="s">
        <v>1167</v>
      </c>
      <c r="F7" s="316" t="s">
        <v>1175</v>
      </c>
      <c r="G7" s="326">
        <f t="shared" si="0"/>
        <v>4.16</v>
      </c>
    </row>
    <row r="8" spans="1:7" ht="47.25" x14ac:dyDescent="0.25">
      <c r="A8" s="316">
        <v>3</v>
      </c>
      <c r="B8" s="314" t="s">
        <v>1135</v>
      </c>
      <c r="C8" s="319">
        <v>46800</v>
      </c>
      <c r="D8" s="316" t="s">
        <v>46</v>
      </c>
      <c r="E8" s="316" t="s">
        <v>1167</v>
      </c>
      <c r="F8" s="316" t="s">
        <v>1175</v>
      </c>
      <c r="G8" s="326">
        <f t="shared" si="0"/>
        <v>4.68</v>
      </c>
    </row>
    <row r="9" spans="1:7" x14ac:dyDescent="0.25">
      <c r="A9" s="313" t="s">
        <v>1136</v>
      </c>
      <c r="B9" s="312" t="s">
        <v>109</v>
      </c>
      <c r="C9" s="320"/>
      <c r="D9" s="320"/>
      <c r="E9" s="320"/>
      <c r="F9" s="313"/>
      <c r="G9" s="326">
        <f t="shared" si="0"/>
        <v>0</v>
      </c>
    </row>
    <row r="10" spans="1:7" ht="47.25" x14ac:dyDescent="0.25">
      <c r="A10" s="316">
        <v>4</v>
      </c>
      <c r="B10" s="314" t="s">
        <v>1137</v>
      </c>
      <c r="C10" s="319">
        <v>6120</v>
      </c>
      <c r="D10" s="316" t="s">
        <v>46</v>
      </c>
      <c r="E10" s="316" t="s">
        <v>1167</v>
      </c>
      <c r="F10" s="316" t="s">
        <v>1175</v>
      </c>
      <c r="G10" s="326">
        <f t="shared" si="0"/>
        <v>0.61</v>
      </c>
    </row>
    <row r="11" spans="1:7" ht="47.25" x14ac:dyDescent="0.25">
      <c r="A11" s="316">
        <v>5</v>
      </c>
      <c r="B11" s="314" t="s">
        <v>1138</v>
      </c>
      <c r="C11" s="319">
        <v>22764</v>
      </c>
      <c r="D11" s="316" t="s">
        <v>46</v>
      </c>
      <c r="E11" s="316" t="s">
        <v>1167</v>
      </c>
      <c r="F11" s="316" t="s">
        <v>1175</v>
      </c>
      <c r="G11" s="326">
        <f t="shared" si="0"/>
        <v>2.2799999999999998</v>
      </c>
    </row>
    <row r="12" spans="1:7" ht="47.25" x14ac:dyDescent="0.25">
      <c r="A12" s="316">
        <v>6</v>
      </c>
      <c r="B12" s="314" t="s">
        <v>1139</v>
      </c>
      <c r="C12" s="319">
        <v>7020</v>
      </c>
      <c r="D12" s="316" t="s">
        <v>46</v>
      </c>
      <c r="E12" s="316" t="s">
        <v>1167</v>
      </c>
      <c r="F12" s="316" t="s">
        <v>1175</v>
      </c>
      <c r="G12" s="326">
        <f>ROUND(C12/10000,2)</f>
        <v>0.7</v>
      </c>
    </row>
    <row r="13" spans="1:7" ht="47.25" x14ac:dyDescent="0.25">
      <c r="A13" s="316">
        <v>7</v>
      </c>
      <c r="B13" s="314" t="s">
        <v>1140</v>
      </c>
      <c r="C13" s="319">
        <v>13500</v>
      </c>
      <c r="D13" s="316" t="s">
        <v>46</v>
      </c>
      <c r="E13" s="316" t="s">
        <v>1167</v>
      </c>
      <c r="F13" s="316" t="s">
        <v>1175</v>
      </c>
      <c r="G13" s="326">
        <f t="shared" si="0"/>
        <v>1.35</v>
      </c>
    </row>
    <row r="14" spans="1:7" x14ac:dyDescent="0.25">
      <c r="A14" s="313" t="s">
        <v>1141</v>
      </c>
      <c r="B14" s="312" t="s">
        <v>625</v>
      </c>
      <c r="C14" s="320"/>
      <c r="D14" s="320"/>
      <c r="E14" s="320"/>
      <c r="F14" s="313"/>
      <c r="G14" s="326">
        <f>ROUND(C14/10000,2)</f>
        <v>0</v>
      </c>
    </row>
    <row r="15" spans="1:7" ht="63" x14ac:dyDescent="0.25">
      <c r="A15" s="316">
        <v>8</v>
      </c>
      <c r="B15" s="314" t="s">
        <v>1142</v>
      </c>
      <c r="C15" s="319">
        <v>5460</v>
      </c>
      <c r="D15" s="316" t="s">
        <v>46</v>
      </c>
      <c r="E15" s="316" t="s">
        <v>1167</v>
      </c>
      <c r="F15" s="316" t="s">
        <v>1176</v>
      </c>
      <c r="G15" s="326">
        <f t="shared" si="0"/>
        <v>0.55000000000000004</v>
      </c>
    </row>
    <row r="16" spans="1:7" ht="63" x14ac:dyDescent="0.25">
      <c r="A16" s="316">
        <v>9</v>
      </c>
      <c r="B16" s="314" t="s">
        <v>1143</v>
      </c>
      <c r="C16" s="319">
        <v>29640</v>
      </c>
      <c r="D16" s="316" t="s">
        <v>46</v>
      </c>
      <c r="E16" s="316" t="s">
        <v>1167</v>
      </c>
      <c r="F16" s="316" t="s">
        <v>1177</v>
      </c>
      <c r="G16" s="326">
        <f t="shared" si="0"/>
        <v>2.96</v>
      </c>
    </row>
    <row r="17" spans="1:7" ht="63" x14ac:dyDescent="0.25">
      <c r="A17" s="316">
        <v>10</v>
      </c>
      <c r="B17" s="314" t="s">
        <v>1144</v>
      </c>
      <c r="C17" s="319">
        <v>28600</v>
      </c>
      <c r="D17" s="316" t="s">
        <v>46</v>
      </c>
      <c r="E17" s="316" t="s">
        <v>1167</v>
      </c>
      <c r="F17" s="316" t="s">
        <v>1178</v>
      </c>
      <c r="G17" s="326">
        <f>ROUND(C17/10000,2)</f>
        <v>2.86</v>
      </c>
    </row>
    <row r="18" spans="1:7" ht="63" x14ac:dyDescent="0.25">
      <c r="A18" s="316">
        <v>11</v>
      </c>
      <c r="B18" s="314" t="s">
        <v>1145</v>
      </c>
      <c r="C18" s="319">
        <v>41600</v>
      </c>
      <c r="D18" s="316" t="s">
        <v>46</v>
      </c>
      <c r="E18" s="316" t="s">
        <v>1167</v>
      </c>
      <c r="F18" s="316" t="s">
        <v>1179</v>
      </c>
      <c r="G18" s="326">
        <f t="shared" si="0"/>
        <v>4.16</v>
      </c>
    </row>
    <row r="19" spans="1:7" ht="31.5" x14ac:dyDescent="0.25">
      <c r="A19" s="313" t="s">
        <v>1141</v>
      </c>
      <c r="B19" s="312" t="s">
        <v>1146</v>
      </c>
      <c r="C19" s="321"/>
      <c r="D19" s="321"/>
      <c r="E19" s="321"/>
      <c r="F19" s="322"/>
      <c r="G19" s="326">
        <f t="shared" si="0"/>
        <v>0</v>
      </c>
    </row>
    <row r="20" spans="1:7" ht="47.25" x14ac:dyDescent="0.25">
      <c r="A20" s="316">
        <v>12</v>
      </c>
      <c r="B20" s="314" t="s">
        <v>1147</v>
      </c>
      <c r="C20" s="319">
        <v>12480</v>
      </c>
      <c r="D20" s="316" t="s">
        <v>46</v>
      </c>
      <c r="E20" s="316" t="s">
        <v>1167</v>
      </c>
      <c r="F20" s="316" t="s">
        <v>1175</v>
      </c>
      <c r="G20" s="326">
        <f t="shared" si="0"/>
        <v>1.25</v>
      </c>
    </row>
    <row r="21" spans="1:7" ht="31.5" customHeight="1" x14ac:dyDescent="0.25">
      <c r="A21" s="314">
        <v>13</v>
      </c>
      <c r="B21" s="314" t="s">
        <v>1148</v>
      </c>
      <c r="C21" s="340">
        <v>11570</v>
      </c>
      <c r="D21" s="314" t="s">
        <v>46</v>
      </c>
      <c r="E21" s="316" t="s">
        <v>1167</v>
      </c>
      <c r="F21" s="323" t="s">
        <v>1175</v>
      </c>
      <c r="G21" s="326">
        <f t="shared" si="0"/>
        <v>1.1599999999999999</v>
      </c>
    </row>
    <row r="22" spans="1:7" ht="31.5" x14ac:dyDescent="0.25">
      <c r="A22" s="314"/>
      <c r="B22" s="314" t="s">
        <v>1149</v>
      </c>
      <c r="C22" s="340"/>
      <c r="D22" s="314"/>
      <c r="E22" s="316" t="s">
        <v>1167</v>
      </c>
      <c r="F22" s="323"/>
      <c r="G22" s="326">
        <f t="shared" si="0"/>
        <v>0</v>
      </c>
    </row>
    <row r="23" spans="1:7" ht="31.5" x14ac:dyDescent="0.25">
      <c r="A23" s="313" t="s">
        <v>1150</v>
      </c>
      <c r="B23" s="312" t="s">
        <v>1151</v>
      </c>
      <c r="C23" s="315"/>
      <c r="D23" s="315"/>
      <c r="E23" s="315"/>
      <c r="F23" s="323"/>
      <c r="G23" s="326">
        <f t="shared" si="0"/>
        <v>0</v>
      </c>
    </row>
    <row r="24" spans="1:7" ht="47.25" x14ac:dyDescent="0.25">
      <c r="A24" s="316">
        <v>14</v>
      </c>
      <c r="B24" s="314" t="s">
        <v>1152</v>
      </c>
      <c r="C24" s="319">
        <v>23700</v>
      </c>
      <c r="D24" s="316" t="s">
        <v>46</v>
      </c>
      <c r="E24" s="316" t="s">
        <v>1167</v>
      </c>
      <c r="F24" s="316" t="s">
        <v>1175</v>
      </c>
      <c r="G24" s="326">
        <f t="shared" si="0"/>
        <v>2.37</v>
      </c>
    </row>
    <row r="25" spans="1:7" ht="47.25" x14ac:dyDescent="0.25">
      <c r="A25" s="316">
        <v>15</v>
      </c>
      <c r="B25" s="314" t="s">
        <v>1153</v>
      </c>
      <c r="C25" s="319">
        <v>6890</v>
      </c>
      <c r="D25" s="316" t="s">
        <v>46</v>
      </c>
      <c r="E25" s="316" t="s">
        <v>1167</v>
      </c>
      <c r="F25" s="316" t="s">
        <v>1175</v>
      </c>
      <c r="G25" s="326">
        <f t="shared" si="0"/>
        <v>0.69</v>
      </c>
    </row>
    <row r="26" spans="1:7" ht="47.25" x14ac:dyDescent="0.25">
      <c r="A26" s="316">
        <v>16</v>
      </c>
      <c r="B26" s="314" t="s">
        <v>1154</v>
      </c>
      <c r="C26" s="319">
        <v>8092</v>
      </c>
      <c r="D26" s="316" t="s">
        <v>46</v>
      </c>
      <c r="E26" s="316" t="s">
        <v>1167</v>
      </c>
      <c r="F26" s="316" t="s">
        <v>1175</v>
      </c>
      <c r="G26" s="326">
        <f t="shared" si="0"/>
        <v>0.81</v>
      </c>
    </row>
    <row r="27" spans="1:7" ht="47.25" x14ac:dyDescent="0.25">
      <c r="A27" s="316">
        <v>17</v>
      </c>
      <c r="B27" s="314" t="s">
        <v>1155</v>
      </c>
      <c r="C27" s="316">
        <v>3600</v>
      </c>
      <c r="D27" s="316" t="s">
        <v>46</v>
      </c>
      <c r="E27" s="316" t="s">
        <v>1167</v>
      </c>
      <c r="F27" s="316" t="s">
        <v>1175</v>
      </c>
      <c r="G27" s="326">
        <f t="shared" si="0"/>
        <v>0.36</v>
      </c>
    </row>
    <row r="28" spans="1:7" x14ac:dyDescent="0.25">
      <c r="A28" s="324" t="s">
        <v>1172</v>
      </c>
      <c r="B28" s="1416" t="s">
        <v>1174</v>
      </c>
      <c r="C28" s="1416"/>
      <c r="D28" s="1416"/>
      <c r="E28" s="1416"/>
      <c r="F28" s="1416"/>
      <c r="G28" s="326"/>
    </row>
    <row r="29" spans="1:7" x14ac:dyDescent="0.25">
      <c r="A29" s="313" t="s">
        <v>1131</v>
      </c>
      <c r="B29" s="1418" t="s">
        <v>1180</v>
      </c>
      <c r="C29" s="1418"/>
      <c r="D29" s="1418"/>
      <c r="E29" s="1418"/>
      <c r="F29" s="1418"/>
      <c r="G29" s="326"/>
    </row>
    <row r="30" spans="1:7" ht="47.25" x14ac:dyDescent="0.25">
      <c r="A30" s="316">
        <v>18</v>
      </c>
      <c r="B30" s="314" t="s">
        <v>1156</v>
      </c>
      <c r="C30" s="316">
        <v>983.9</v>
      </c>
      <c r="D30" s="316" t="s">
        <v>46</v>
      </c>
      <c r="E30" s="325" t="s">
        <v>1181</v>
      </c>
      <c r="F30" s="316" t="s">
        <v>1182</v>
      </c>
      <c r="G30" s="326">
        <f t="shared" ref="G30:G42" si="1">ROUND(C30/10000,2)</f>
        <v>0.1</v>
      </c>
    </row>
    <row r="31" spans="1:7" ht="47.25" x14ac:dyDescent="0.25">
      <c r="A31" s="316">
        <v>19</v>
      </c>
      <c r="B31" s="314" t="s">
        <v>1157</v>
      </c>
      <c r="C31" s="316">
        <v>2320.8000000000002</v>
      </c>
      <c r="D31" s="316" t="s">
        <v>46</v>
      </c>
      <c r="E31" s="325" t="s">
        <v>1181</v>
      </c>
      <c r="F31" s="316" t="s">
        <v>1182</v>
      </c>
      <c r="G31" s="326">
        <f t="shared" si="1"/>
        <v>0.23</v>
      </c>
    </row>
    <row r="32" spans="1:7" x14ac:dyDescent="0.25">
      <c r="A32" s="313" t="s">
        <v>1133</v>
      </c>
      <c r="B32" s="312" t="s">
        <v>1185</v>
      </c>
      <c r="C32" s="315"/>
      <c r="D32" s="322"/>
      <c r="E32" s="322"/>
      <c r="F32" s="322"/>
      <c r="G32" s="326">
        <f t="shared" si="1"/>
        <v>0</v>
      </c>
    </row>
    <row r="33" spans="1:7" ht="47.25" x14ac:dyDescent="0.25">
      <c r="A33" s="316">
        <v>20</v>
      </c>
      <c r="B33" s="314" t="s">
        <v>1158</v>
      </c>
      <c r="C33" s="316">
        <v>2004.6</v>
      </c>
      <c r="D33" s="316" t="s">
        <v>46</v>
      </c>
      <c r="E33" s="325" t="s">
        <v>1181</v>
      </c>
      <c r="F33" s="316" t="s">
        <v>1182</v>
      </c>
      <c r="G33" s="326">
        <f t="shared" si="1"/>
        <v>0.2</v>
      </c>
    </row>
    <row r="34" spans="1:7" ht="47.25" x14ac:dyDescent="0.25">
      <c r="A34" s="316">
        <v>21</v>
      </c>
      <c r="B34" s="314" t="s">
        <v>1159</v>
      </c>
      <c r="C34" s="316">
        <v>4758.6000000000004</v>
      </c>
      <c r="D34" s="316" t="s">
        <v>46</v>
      </c>
      <c r="E34" s="325" t="s">
        <v>1181</v>
      </c>
      <c r="F34" s="316" t="s">
        <v>1182</v>
      </c>
      <c r="G34" s="326">
        <f t="shared" si="1"/>
        <v>0.48</v>
      </c>
    </row>
    <row r="35" spans="1:7" x14ac:dyDescent="0.25">
      <c r="A35" s="313" t="s">
        <v>1136</v>
      </c>
      <c r="B35" s="312" t="s">
        <v>1186</v>
      </c>
      <c r="C35" s="315"/>
      <c r="D35" s="322"/>
      <c r="E35" s="322"/>
      <c r="F35" s="322"/>
      <c r="G35" s="326">
        <f t="shared" si="1"/>
        <v>0</v>
      </c>
    </row>
    <row r="36" spans="1:7" ht="47.25" x14ac:dyDescent="0.25">
      <c r="A36" s="316">
        <v>22</v>
      </c>
      <c r="B36" s="314" t="s">
        <v>1160</v>
      </c>
      <c r="C36" s="316">
        <v>3000</v>
      </c>
      <c r="D36" s="316" t="s">
        <v>46</v>
      </c>
      <c r="E36" s="317" t="s">
        <v>1191</v>
      </c>
      <c r="F36" s="316" t="s">
        <v>1175</v>
      </c>
      <c r="G36" s="326">
        <f t="shared" si="1"/>
        <v>0.3</v>
      </c>
    </row>
    <row r="37" spans="1:7" ht="47.25" x14ac:dyDescent="0.25">
      <c r="A37" s="316">
        <v>23</v>
      </c>
      <c r="B37" s="314" t="s">
        <v>1161</v>
      </c>
      <c r="C37" s="315">
        <v>1000</v>
      </c>
      <c r="D37" s="316" t="s">
        <v>46</v>
      </c>
      <c r="E37" s="317" t="s">
        <v>1191</v>
      </c>
      <c r="F37" s="316" t="s">
        <v>1175</v>
      </c>
      <c r="G37" s="326">
        <f t="shared" si="1"/>
        <v>0.1</v>
      </c>
    </row>
    <row r="38" spans="1:7" ht="47.25" x14ac:dyDescent="0.25">
      <c r="A38" s="316">
        <v>24</v>
      </c>
      <c r="B38" s="314" t="s">
        <v>1162</v>
      </c>
      <c r="C38" s="316">
        <v>956.1</v>
      </c>
      <c r="D38" s="316" t="s">
        <v>46</v>
      </c>
      <c r="E38" s="325" t="s">
        <v>1181</v>
      </c>
      <c r="F38" s="316" t="s">
        <v>1182</v>
      </c>
      <c r="G38" s="326">
        <f t="shared" si="1"/>
        <v>0.1</v>
      </c>
    </row>
    <row r="39" spans="1:7" ht="47.25" x14ac:dyDescent="0.25">
      <c r="A39" s="316">
        <v>25</v>
      </c>
      <c r="B39" s="314" t="s">
        <v>1164</v>
      </c>
      <c r="C39" s="316">
        <v>7840</v>
      </c>
      <c r="D39" s="316" t="s">
        <v>46</v>
      </c>
      <c r="E39" s="325" t="s">
        <v>1181</v>
      </c>
      <c r="F39" s="316" t="s">
        <v>1182</v>
      </c>
      <c r="G39" s="326">
        <f t="shared" si="1"/>
        <v>0.78</v>
      </c>
    </row>
    <row r="40" spans="1:7" x14ac:dyDescent="0.25">
      <c r="A40" s="332" t="s">
        <v>1187</v>
      </c>
      <c r="B40" s="318" t="s">
        <v>1188</v>
      </c>
      <c r="C40" s="333"/>
      <c r="D40" s="333"/>
      <c r="E40" s="333"/>
      <c r="F40" s="333"/>
      <c r="G40" s="326">
        <f t="shared" si="1"/>
        <v>0</v>
      </c>
    </row>
    <row r="41" spans="1:7" x14ac:dyDescent="0.25">
      <c r="A41" s="331" t="s">
        <v>1131</v>
      </c>
      <c r="B41" s="1417" t="s">
        <v>1189</v>
      </c>
      <c r="C41" s="1417"/>
      <c r="D41" s="1417"/>
      <c r="E41" s="1417"/>
      <c r="F41" s="1417"/>
      <c r="G41" s="326">
        <f t="shared" si="1"/>
        <v>0</v>
      </c>
    </row>
    <row r="42" spans="1:7" ht="63" x14ac:dyDescent="0.25">
      <c r="A42" s="330">
        <v>26</v>
      </c>
      <c r="B42" s="329" t="s">
        <v>1190</v>
      </c>
      <c r="C42" s="328">
        <v>10000</v>
      </c>
      <c r="D42" s="328"/>
      <c r="E42" s="317" t="s">
        <v>1192</v>
      </c>
      <c r="F42" s="316" t="s">
        <v>1175</v>
      </c>
      <c r="G42" s="326">
        <f t="shared" si="1"/>
        <v>1</v>
      </c>
    </row>
  </sheetData>
  <autoFilter ref="A1:G42"/>
  <mergeCells count="5">
    <mergeCell ref="B2:F2"/>
    <mergeCell ref="B3:F3"/>
    <mergeCell ref="B28:F28"/>
    <mergeCell ref="B41:F41"/>
    <mergeCell ref="B29:F29"/>
  </mergeCells>
  <phoneticPr fontId="19"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3"/>
  <sheetViews>
    <sheetView zoomScaleNormal="100" zoomScaleSheetLayoutView="100" workbookViewId="0">
      <pane ySplit="3" topLeftCell="A121" activePane="bottomLeft" state="frozen"/>
      <selection activeCell="C105" sqref="C1:C105"/>
      <selection pane="bottomLeft" activeCell="C105" sqref="C1:C105"/>
    </sheetView>
  </sheetViews>
  <sheetFormatPr defaultColWidth="26.5" defaultRowHeight="12.75" x14ac:dyDescent="0.2"/>
  <cols>
    <col min="1" max="1" width="4.25" style="3" customWidth="1"/>
    <col min="2" max="2" width="26.25" style="301" customWidth="1"/>
    <col min="3" max="3" width="7.75" style="302" customWidth="1"/>
    <col min="4" max="4" width="7.75" style="303" customWidth="1"/>
    <col min="5" max="5" width="6" style="304" customWidth="1"/>
    <col min="6" max="6" width="10.75" style="304" customWidth="1"/>
    <col min="7" max="7" width="15.5" style="309" customWidth="1"/>
    <col min="8" max="8" width="25.875" style="49" customWidth="1"/>
    <col min="9" max="9" width="12.125" style="308" customWidth="1"/>
    <col min="10" max="10" width="27.125" style="49" customWidth="1"/>
    <col min="11" max="11" width="18.5" style="3" customWidth="1"/>
    <col min="12" max="12" width="18.5" style="3" hidden="1" customWidth="1"/>
    <col min="13" max="13" width="9.875" style="3" hidden="1" customWidth="1"/>
    <col min="14" max="15" width="8.875" style="4" hidden="1" customWidth="1"/>
    <col min="16" max="16" width="11.5" style="3" hidden="1" customWidth="1"/>
    <col min="17" max="16384" width="26.5" style="3"/>
  </cols>
  <sheetData>
    <row r="1" spans="1:18" x14ac:dyDescent="0.2">
      <c r="A1" s="1" t="s">
        <v>0</v>
      </c>
      <c r="B1" s="1"/>
      <c r="C1" s="1"/>
      <c r="D1" s="1"/>
      <c r="E1" s="1"/>
      <c r="F1" s="1"/>
      <c r="G1" s="1"/>
      <c r="H1" s="1"/>
      <c r="I1" s="2"/>
      <c r="J1" s="1"/>
    </row>
    <row r="2" spans="1:18" x14ac:dyDescent="0.2">
      <c r="A2" s="1" t="s">
        <v>1</v>
      </c>
      <c r="B2" s="1"/>
      <c r="C2" s="1"/>
      <c r="D2" s="1"/>
      <c r="E2" s="1"/>
      <c r="F2" s="1"/>
      <c r="G2" s="1"/>
      <c r="H2" s="1"/>
      <c r="I2" s="2"/>
      <c r="J2" s="1"/>
    </row>
    <row r="3" spans="1:18" ht="76.5" x14ac:dyDescent="0.2">
      <c r="A3" s="5" t="s">
        <v>2</v>
      </c>
      <c r="B3" s="5" t="s">
        <v>3</v>
      </c>
      <c r="C3" s="6" t="s">
        <v>4</v>
      </c>
      <c r="D3" s="5" t="s">
        <v>5</v>
      </c>
      <c r="E3" s="5" t="s">
        <v>6</v>
      </c>
      <c r="F3" s="5" t="s">
        <v>7</v>
      </c>
      <c r="G3" s="5" t="s">
        <v>8</v>
      </c>
      <c r="H3" s="5" t="s">
        <v>9</v>
      </c>
      <c r="I3" s="7" t="s">
        <v>10</v>
      </c>
      <c r="J3" s="5" t="s">
        <v>11</v>
      </c>
      <c r="K3" s="5" t="s">
        <v>12</v>
      </c>
      <c r="L3" s="1412" t="s">
        <v>13</v>
      </c>
      <c r="M3" s="3" t="s">
        <v>14</v>
      </c>
      <c r="N3" s="4" t="s">
        <v>15</v>
      </c>
      <c r="O3" s="4" t="s">
        <v>15</v>
      </c>
      <c r="P3" s="3" t="s">
        <v>16</v>
      </c>
    </row>
    <row r="4" spans="1:18" x14ac:dyDescent="0.2">
      <c r="A4" s="9" t="s">
        <v>17</v>
      </c>
      <c r="B4" s="9" t="s">
        <v>18</v>
      </c>
      <c r="C4" s="10" t="s">
        <v>19</v>
      </c>
      <c r="D4" s="11" t="s">
        <v>20</v>
      </c>
      <c r="E4" s="9" t="s">
        <v>21</v>
      </c>
      <c r="F4" s="9" t="s">
        <v>22</v>
      </c>
      <c r="G4" s="9" t="s">
        <v>23</v>
      </c>
      <c r="H4" s="9" t="s">
        <v>24</v>
      </c>
      <c r="I4" s="12"/>
      <c r="J4" s="9" t="s">
        <v>25</v>
      </c>
      <c r="K4" s="9"/>
      <c r="L4" s="1412"/>
      <c r="N4" s="4" t="s">
        <v>26</v>
      </c>
      <c r="O4" s="4" t="s">
        <v>27</v>
      </c>
    </row>
    <row r="5" spans="1:18" ht="25.5" customHeight="1" x14ac:dyDescent="0.2">
      <c r="A5" s="13">
        <v>1</v>
      </c>
      <c r="B5" s="14" t="s">
        <v>28</v>
      </c>
      <c r="C5" s="15">
        <v>0</v>
      </c>
      <c r="D5" s="16"/>
      <c r="E5" s="17"/>
      <c r="F5" s="18"/>
      <c r="G5" s="19"/>
      <c r="H5" s="19"/>
      <c r="I5" s="20"/>
      <c r="J5" s="18"/>
      <c r="K5" s="18"/>
      <c r="L5" s="9" t="s">
        <v>29</v>
      </c>
      <c r="M5" s="21"/>
      <c r="N5" s="3"/>
      <c r="O5" s="3"/>
    </row>
    <row r="6" spans="1:18" ht="27" customHeight="1" x14ac:dyDescent="0.2">
      <c r="A6" s="13" t="s">
        <v>30</v>
      </c>
      <c r="B6" s="22" t="s">
        <v>31</v>
      </c>
      <c r="C6" s="23"/>
      <c r="D6" s="24"/>
      <c r="E6" s="25"/>
      <c r="F6" s="26"/>
      <c r="G6" s="27"/>
      <c r="H6" s="27"/>
      <c r="I6" s="28"/>
      <c r="J6" s="26"/>
      <c r="K6" s="26"/>
      <c r="L6" s="29"/>
      <c r="M6" s="4"/>
    </row>
    <row r="7" spans="1:18" ht="27" customHeight="1" x14ac:dyDescent="0.2">
      <c r="A7" s="13" t="s">
        <v>32</v>
      </c>
      <c r="B7" s="22" t="s">
        <v>33</v>
      </c>
      <c r="C7" s="23">
        <v>0</v>
      </c>
      <c r="D7" s="24"/>
      <c r="E7" s="25"/>
      <c r="F7" s="26"/>
      <c r="G7" s="27"/>
      <c r="H7" s="27"/>
      <c r="I7" s="28"/>
      <c r="J7" s="26"/>
      <c r="K7" s="26"/>
      <c r="L7" s="29"/>
      <c r="M7" s="4"/>
    </row>
    <row r="8" spans="1:18" ht="38.25" customHeight="1" x14ac:dyDescent="0.2">
      <c r="A8" s="5" t="s">
        <v>34</v>
      </c>
      <c r="B8" s="30" t="s">
        <v>35</v>
      </c>
      <c r="C8" s="31">
        <v>0</v>
      </c>
      <c r="D8" s="16"/>
      <c r="E8" s="17"/>
      <c r="F8" s="18"/>
      <c r="G8" s="19"/>
      <c r="H8" s="19"/>
      <c r="I8" s="20"/>
      <c r="J8" s="18"/>
      <c r="K8" s="18"/>
      <c r="L8" s="32"/>
      <c r="M8" s="33"/>
    </row>
    <row r="9" spans="1:18" ht="38.25" customHeight="1" x14ac:dyDescent="0.2">
      <c r="A9" s="5" t="s">
        <v>36</v>
      </c>
      <c r="B9" s="30" t="s">
        <v>37</v>
      </c>
      <c r="C9" s="31">
        <v>0</v>
      </c>
      <c r="D9" s="16"/>
      <c r="E9" s="17"/>
      <c r="F9" s="18"/>
      <c r="G9" s="19"/>
      <c r="H9" s="19"/>
      <c r="I9" s="20"/>
      <c r="J9" s="18"/>
      <c r="K9" s="18"/>
      <c r="L9" s="32"/>
      <c r="M9" s="33"/>
    </row>
    <row r="10" spans="1:18" ht="25.5" customHeight="1" x14ac:dyDescent="0.2">
      <c r="A10" s="5" t="s">
        <v>38</v>
      </c>
      <c r="B10" s="30" t="s">
        <v>39</v>
      </c>
      <c r="C10" s="31">
        <v>0</v>
      </c>
      <c r="D10" s="16"/>
      <c r="E10" s="17"/>
      <c r="F10" s="18"/>
      <c r="G10" s="34"/>
      <c r="H10" s="19"/>
      <c r="I10" s="20"/>
      <c r="J10" s="18"/>
      <c r="K10" s="18"/>
      <c r="L10" s="32"/>
      <c r="M10" s="33"/>
    </row>
    <row r="11" spans="1:18" ht="12.75" customHeight="1" x14ac:dyDescent="0.2">
      <c r="A11" s="13">
        <v>2</v>
      </c>
      <c r="B11" s="14" t="s">
        <v>40</v>
      </c>
      <c r="C11" s="15">
        <f>C12+C71+C92</f>
        <v>441.69</v>
      </c>
      <c r="D11" s="16"/>
      <c r="E11" s="17"/>
      <c r="F11" s="35"/>
      <c r="G11" s="36"/>
      <c r="H11" s="19"/>
      <c r="I11" s="20"/>
      <c r="J11" s="18"/>
      <c r="K11" s="18"/>
      <c r="L11" s="32"/>
      <c r="M11" s="33"/>
    </row>
    <row r="12" spans="1:18" ht="40.5" customHeight="1" x14ac:dyDescent="0.2">
      <c r="A12" s="5" t="s">
        <v>41</v>
      </c>
      <c r="B12" s="22" t="s">
        <v>39</v>
      </c>
      <c r="C12" s="23">
        <f>C13</f>
        <v>77.919999999999987</v>
      </c>
      <c r="D12" s="37"/>
      <c r="E12" s="38"/>
      <c r="F12" s="36"/>
      <c r="G12" s="39"/>
      <c r="H12" s="19"/>
      <c r="I12" s="40"/>
      <c r="J12" s="19"/>
      <c r="K12" s="19"/>
      <c r="L12" s="32"/>
      <c r="M12" s="33"/>
    </row>
    <row r="13" spans="1:18" ht="27" x14ac:dyDescent="0.2">
      <c r="A13" s="5" t="s">
        <v>445</v>
      </c>
      <c r="B13" s="22" t="s">
        <v>1129</v>
      </c>
      <c r="C13" s="23">
        <f>SUM(C14:C70)</f>
        <v>77.919999999999987</v>
      </c>
      <c r="D13" s="37"/>
      <c r="E13" s="38"/>
      <c r="F13" s="36"/>
      <c r="G13" s="39"/>
      <c r="H13" s="19"/>
      <c r="I13" s="40"/>
      <c r="J13" s="19"/>
      <c r="K13" s="19"/>
      <c r="L13" s="32"/>
      <c r="M13" s="33"/>
      <c r="R13" s="53">
        <f t="shared" ref="R13:R49" si="0">Q13-C13</f>
        <v>-77.919999999999987</v>
      </c>
    </row>
    <row r="14" spans="1:18" ht="76.5" x14ac:dyDescent="0.2">
      <c r="A14" s="152" t="s">
        <v>44</v>
      </c>
      <c r="B14" s="165" t="s">
        <v>447</v>
      </c>
      <c r="C14" s="154">
        <v>0.19</v>
      </c>
      <c r="D14" s="162" t="s">
        <v>46</v>
      </c>
      <c r="E14" s="163" t="s">
        <v>448</v>
      </c>
      <c r="F14" s="164" t="s">
        <v>162</v>
      </c>
      <c r="G14" s="156" t="s">
        <v>89</v>
      </c>
      <c r="H14" s="157" t="s">
        <v>449</v>
      </c>
      <c r="I14" s="161" t="s">
        <v>450</v>
      </c>
      <c r="J14" s="161" t="s">
        <v>451</v>
      </c>
      <c r="K14" s="8"/>
      <c r="R14" s="53">
        <f t="shared" si="0"/>
        <v>-0.19</v>
      </c>
    </row>
    <row r="15" spans="1:18" ht="76.5" x14ac:dyDescent="0.2">
      <c r="A15" s="152" t="s">
        <v>55</v>
      </c>
      <c r="B15" s="165" t="s">
        <v>452</v>
      </c>
      <c r="C15" s="154">
        <v>0.2</v>
      </c>
      <c r="D15" s="162" t="s">
        <v>46</v>
      </c>
      <c r="E15" s="163" t="s">
        <v>448</v>
      </c>
      <c r="F15" s="164" t="s">
        <v>335</v>
      </c>
      <c r="G15" s="156" t="s">
        <v>453</v>
      </c>
      <c r="H15" s="157" t="s">
        <v>449</v>
      </c>
      <c r="I15" s="161" t="s">
        <v>450</v>
      </c>
      <c r="J15" s="161" t="s">
        <v>451</v>
      </c>
      <c r="K15" s="8"/>
      <c r="R15" s="53">
        <f t="shared" si="0"/>
        <v>-0.2</v>
      </c>
    </row>
    <row r="16" spans="1:18" ht="76.5" x14ac:dyDescent="0.2">
      <c r="A16" s="152" t="s">
        <v>62</v>
      </c>
      <c r="B16" s="165" t="s">
        <v>454</v>
      </c>
      <c r="C16" s="154">
        <v>0.15</v>
      </c>
      <c r="D16" s="162" t="s">
        <v>455</v>
      </c>
      <c r="E16" s="163" t="s">
        <v>448</v>
      </c>
      <c r="F16" s="164" t="s">
        <v>456</v>
      </c>
      <c r="G16" s="156" t="s">
        <v>457</v>
      </c>
      <c r="H16" s="157" t="s">
        <v>449</v>
      </c>
      <c r="I16" s="161" t="s">
        <v>450</v>
      </c>
      <c r="J16" s="161" t="s">
        <v>451</v>
      </c>
      <c r="K16" s="8"/>
      <c r="R16" s="53">
        <f t="shared" si="0"/>
        <v>-0.15</v>
      </c>
    </row>
    <row r="17" spans="1:18" ht="96" x14ac:dyDescent="0.2">
      <c r="A17" s="152" t="s">
        <v>70</v>
      </c>
      <c r="B17" s="165" t="s">
        <v>458</v>
      </c>
      <c r="C17" s="154">
        <v>1.43</v>
      </c>
      <c r="D17" s="162" t="s">
        <v>211</v>
      </c>
      <c r="E17" s="163" t="s">
        <v>88</v>
      </c>
      <c r="F17" s="164" t="s">
        <v>212</v>
      </c>
      <c r="G17" s="156"/>
      <c r="H17" s="157" t="s">
        <v>459</v>
      </c>
      <c r="I17" s="161" t="s">
        <v>460</v>
      </c>
      <c r="J17" s="161" t="s">
        <v>461</v>
      </c>
      <c r="K17" s="8"/>
      <c r="L17" s="3" t="s">
        <v>462</v>
      </c>
      <c r="M17" s="3" t="s">
        <v>54</v>
      </c>
      <c r="N17" s="4" t="s">
        <v>54</v>
      </c>
      <c r="O17" s="4" t="s">
        <v>54</v>
      </c>
      <c r="P17" s="3" t="s">
        <v>215</v>
      </c>
      <c r="Q17" s="3" t="s">
        <v>463</v>
      </c>
      <c r="R17" s="53" t="e">
        <f t="shared" si="0"/>
        <v>#VALUE!</v>
      </c>
    </row>
    <row r="18" spans="1:18" ht="38.25" x14ac:dyDescent="0.2">
      <c r="A18" s="152" t="s">
        <v>79</v>
      </c>
      <c r="B18" s="153" t="s">
        <v>464</v>
      </c>
      <c r="C18" s="154">
        <v>6</v>
      </c>
      <c r="D18" s="162" t="s">
        <v>218</v>
      </c>
      <c r="E18" s="163" t="s">
        <v>88</v>
      </c>
      <c r="F18" s="164" t="s">
        <v>219</v>
      </c>
      <c r="G18" s="156"/>
      <c r="H18" s="157" t="s">
        <v>459</v>
      </c>
      <c r="I18" s="161" t="s">
        <v>465</v>
      </c>
      <c r="J18" s="158" t="s">
        <v>466</v>
      </c>
      <c r="K18" s="8"/>
      <c r="L18" s="3" t="s">
        <v>467</v>
      </c>
      <c r="M18" s="3" t="s">
        <v>54</v>
      </c>
      <c r="N18" s="4" t="s">
        <v>54</v>
      </c>
      <c r="O18" s="4" t="s">
        <v>54</v>
      </c>
      <c r="P18" s="3" t="s">
        <v>215</v>
      </c>
      <c r="Q18" s="3" t="s">
        <v>468</v>
      </c>
      <c r="R18" s="53" t="e">
        <f t="shared" si="0"/>
        <v>#VALUE!</v>
      </c>
    </row>
    <row r="19" spans="1:18" ht="38.25" x14ac:dyDescent="0.2">
      <c r="A19" s="152" t="s">
        <v>86</v>
      </c>
      <c r="B19" s="153" t="s">
        <v>469</v>
      </c>
      <c r="C19" s="154">
        <v>3.05</v>
      </c>
      <c r="D19" s="162" t="s">
        <v>46</v>
      </c>
      <c r="E19" s="163" t="s">
        <v>325</v>
      </c>
      <c r="F19" s="164" t="s">
        <v>168</v>
      </c>
      <c r="G19" s="159" t="s">
        <v>470</v>
      </c>
      <c r="H19" s="157" t="s">
        <v>471</v>
      </c>
      <c r="I19" s="161" t="s">
        <v>472</v>
      </c>
      <c r="J19" s="161" t="s">
        <v>473</v>
      </c>
      <c r="K19" s="8"/>
      <c r="R19" s="53">
        <f t="shared" si="0"/>
        <v>-3.05</v>
      </c>
    </row>
    <row r="20" spans="1:18" ht="38.25" x14ac:dyDescent="0.2">
      <c r="A20" s="152" t="s">
        <v>91</v>
      </c>
      <c r="B20" s="153" t="s">
        <v>474</v>
      </c>
      <c r="C20" s="154">
        <v>0.38</v>
      </c>
      <c r="D20" s="162" t="s">
        <v>46</v>
      </c>
      <c r="E20" s="163" t="s">
        <v>325</v>
      </c>
      <c r="F20" s="164" t="s">
        <v>168</v>
      </c>
      <c r="G20" s="159" t="s">
        <v>475</v>
      </c>
      <c r="H20" s="157" t="s">
        <v>471</v>
      </c>
      <c r="I20" s="161" t="s">
        <v>472</v>
      </c>
      <c r="J20" s="161" t="s">
        <v>473</v>
      </c>
      <c r="K20" s="8"/>
      <c r="R20" s="53">
        <f t="shared" si="0"/>
        <v>-0.38</v>
      </c>
    </row>
    <row r="21" spans="1:18" ht="51" x14ac:dyDescent="0.2">
      <c r="A21" s="152" t="s">
        <v>94</v>
      </c>
      <c r="B21" s="153" t="s">
        <v>476</v>
      </c>
      <c r="C21" s="154">
        <v>1.1100000000000001</v>
      </c>
      <c r="D21" s="162" t="s">
        <v>46</v>
      </c>
      <c r="E21" s="163" t="s">
        <v>477</v>
      </c>
      <c r="F21" s="164" t="s">
        <v>174</v>
      </c>
      <c r="G21" s="159" t="s">
        <v>478</v>
      </c>
      <c r="H21" s="157" t="s">
        <v>471</v>
      </c>
      <c r="I21" s="161" t="s">
        <v>479</v>
      </c>
      <c r="J21" s="161" t="s">
        <v>480</v>
      </c>
      <c r="K21" s="8"/>
      <c r="R21" s="53">
        <f t="shared" si="0"/>
        <v>-1.1100000000000001</v>
      </c>
    </row>
    <row r="22" spans="1:18" ht="51" x14ac:dyDescent="0.2">
      <c r="A22" s="152" t="s">
        <v>102</v>
      </c>
      <c r="B22" s="153" t="s">
        <v>481</v>
      </c>
      <c r="C22" s="154">
        <v>0.4</v>
      </c>
      <c r="D22" s="162" t="s">
        <v>46</v>
      </c>
      <c r="E22" s="163" t="s">
        <v>361</v>
      </c>
      <c r="F22" s="164" t="s">
        <v>174</v>
      </c>
      <c r="G22" s="159" t="s">
        <v>482</v>
      </c>
      <c r="H22" s="157" t="s">
        <v>471</v>
      </c>
      <c r="I22" s="161" t="s">
        <v>479</v>
      </c>
      <c r="J22" s="161" t="s">
        <v>480</v>
      </c>
      <c r="K22" s="8"/>
      <c r="R22" s="53">
        <f t="shared" si="0"/>
        <v>-0.4</v>
      </c>
    </row>
    <row r="23" spans="1:18" ht="51" x14ac:dyDescent="0.2">
      <c r="A23" s="152" t="s">
        <v>107</v>
      </c>
      <c r="B23" s="153" t="s">
        <v>483</v>
      </c>
      <c r="C23" s="154">
        <v>0.33</v>
      </c>
      <c r="D23" s="162" t="s">
        <v>46</v>
      </c>
      <c r="E23" s="163" t="s">
        <v>361</v>
      </c>
      <c r="F23" s="164" t="s">
        <v>174</v>
      </c>
      <c r="G23" s="159" t="s">
        <v>484</v>
      </c>
      <c r="H23" s="157" t="s">
        <v>471</v>
      </c>
      <c r="I23" s="161" t="s">
        <v>479</v>
      </c>
      <c r="J23" s="161" t="s">
        <v>480</v>
      </c>
      <c r="K23" s="8"/>
      <c r="R23" s="53">
        <f t="shared" si="0"/>
        <v>-0.33</v>
      </c>
    </row>
    <row r="24" spans="1:18" ht="51" x14ac:dyDescent="0.2">
      <c r="A24" s="152" t="s">
        <v>112</v>
      </c>
      <c r="B24" s="153" t="s">
        <v>485</v>
      </c>
      <c r="C24" s="154">
        <v>0.3</v>
      </c>
      <c r="D24" s="162" t="s">
        <v>46</v>
      </c>
      <c r="E24" s="163" t="s">
        <v>361</v>
      </c>
      <c r="F24" s="164" t="s">
        <v>174</v>
      </c>
      <c r="G24" s="159" t="s">
        <v>486</v>
      </c>
      <c r="H24" s="157" t="s">
        <v>471</v>
      </c>
      <c r="I24" s="161" t="s">
        <v>479</v>
      </c>
      <c r="J24" s="161" t="s">
        <v>480</v>
      </c>
      <c r="K24" s="8"/>
      <c r="R24" s="53">
        <f t="shared" si="0"/>
        <v>-0.3</v>
      </c>
    </row>
    <row r="25" spans="1:18" ht="51" x14ac:dyDescent="0.2">
      <c r="A25" s="152" t="s">
        <v>117</v>
      </c>
      <c r="B25" s="153" t="s">
        <v>487</v>
      </c>
      <c r="C25" s="154">
        <v>0.11</v>
      </c>
      <c r="D25" s="162" t="s">
        <v>46</v>
      </c>
      <c r="E25" s="163" t="s">
        <v>488</v>
      </c>
      <c r="F25" s="164" t="s">
        <v>174</v>
      </c>
      <c r="G25" s="159" t="s">
        <v>489</v>
      </c>
      <c r="H25" s="157" t="s">
        <v>471</v>
      </c>
      <c r="I25" s="161" t="s">
        <v>479</v>
      </c>
      <c r="J25" s="161" t="s">
        <v>480</v>
      </c>
      <c r="K25" s="8"/>
      <c r="R25" s="53">
        <f t="shared" si="0"/>
        <v>-0.11</v>
      </c>
    </row>
    <row r="26" spans="1:18" ht="60" x14ac:dyDescent="0.2">
      <c r="A26" s="152" t="s">
        <v>120</v>
      </c>
      <c r="B26" s="153" t="s">
        <v>490</v>
      </c>
      <c r="C26" s="311">
        <v>7.45</v>
      </c>
      <c r="D26" s="162" t="s">
        <v>46</v>
      </c>
      <c r="E26" s="162" t="s">
        <v>167</v>
      </c>
      <c r="F26" s="164" t="s">
        <v>174</v>
      </c>
      <c r="G26" s="159" t="s">
        <v>443</v>
      </c>
      <c r="H26" s="157" t="s">
        <v>471</v>
      </c>
      <c r="I26" s="161" t="s">
        <v>479</v>
      </c>
      <c r="J26" s="161" t="s">
        <v>480</v>
      </c>
      <c r="K26" s="8"/>
      <c r="R26" s="53">
        <f t="shared" si="0"/>
        <v>-7.45</v>
      </c>
    </row>
    <row r="27" spans="1:18" ht="51" x14ac:dyDescent="0.2">
      <c r="A27" s="152" t="s">
        <v>124</v>
      </c>
      <c r="B27" s="153" t="s">
        <v>491</v>
      </c>
      <c r="C27" s="154">
        <v>0.2</v>
      </c>
      <c r="D27" s="162" t="s">
        <v>46</v>
      </c>
      <c r="E27" s="163" t="s">
        <v>361</v>
      </c>
      <c r="F27" s="164" t="s">
        <v>179</v>
      </c>
      <c r="G27" s="159" t="s">
        <v>492</v>
      </c>
      <c r="H27" s="157" t="s">
        <v>471</v>
      </c>
      <c r="I27" s="161" t="s">
        <v>479</v>
      </c>
      <c r="J27" s="161" t="s">
        <v>480</v>
      </c>
      <c r="K27" s="8"/>
      <c r="R27" s="53">
        <f t="shared" si="0"/>
        <v>-0.2</v>
      </c>
    </row>
    <row r="28" spans="1:18" ht="51" x14ac:dyDescent="0.2">
      <c r="A28" s="152" t="s">
        <v>129</v>
      </c>
      <c r="B28" s="153" t="s">
        <v>493</v>
      </c>
      <c r="C28" s="154">
        <v>0.26</v>
      </c>
      <c r="D28" s="162" t="s">
        <v>46</v>
      </c>
      <c r="E28" s="163" t="s">
        <v>361</v>
      </c>
      <c r="F28" s="164" t="s">
        <v>179</v>
      </c>
      <c r="G28" s="159" t="s">
        <v>494</v>
      </c>
      <c r="H28" s="157" t="s">
        <v>471</v>
      </c>
      <c r="I28" s="161" t="s">
        <v>479</v>
      </c>
      <c r="J28" s="161" t="s">
        <v>480</v>
      </c>
      <c r="K28" s="8"/>
      <c r="R28" s="53">
        <f t="shared" si="0"/>
        <v>-0.26</v>
      </c>
    </row>
    <row r="29" spans="1:18" ht="63.75" x14ac:dyDescent="0.2">
      <c r="A29" s="152" t="s">
        <v>134</v>
      </c>
      <c r="B29" s="153" t="s">
        <v>495</v>
      </c>
      <c r="C29" s="154">
        <v>0.1</v>
      </c>
      <c r="D29" s="162" t="s">
        <v>46</v>
      </c>
      <c r="E29" s="163" t="s">
        <v>488</v>
      </c>
      <c r="F29" s="164" t="s">
        <v>179</v>
      </c>
      <c r="G29" s="159" t="s">
        <v>496</v>
      </c>
      <c r="H29" s="157" t="s">
        <v>471</v>
      </c>
      <c r="I29" s="161" t="s">
        <v>479</v>
      </c>
      <c r="J29" s="161" t="s">
        <v>480</v>
      </c>
      <c r="K29" s="8"/>
      <c r="R29" s="53">
        <f t="shared" si="0"/>
        <v>-0.1</v>
      </c>
    </row>
    <row r="30" spans="1:18" ht="51" x14ac:dyDescent="0.2">
      <c r="A30" s="152" t="s">
        <v>139</v>
      </c>
      <c r="B30" s="153" t="s">
        <v>497</v>
      </c>
      <c r="C30" s="154">
        <v>2.5299999999999998</v>
      </c>
      <c r="D30" s="162" t="s">
        <v>46</v>
      </c>
      <c r="E30" s="163" t="s">
        <v>361</v>
      </c>
      <c r="F30" s="164" t="s">
        <v>393</v>
      </c>
      <c r="G30" s="159" t="s">
        <v>498</v>
      </c>
      <c r="H30" s="157" t="s">
        <v>471</v>
      </c>
      <c r="I30" s="161" t="s">
        <v>479</v>
      </c>
      <c r="J30" s="161" t="s">
        <v>480</v>
      </c>
      <c r="K30" s="8"/>
      <c r="R30" s="53">
        <f t="shared" si="0"/>
        <v>-2.5299999999999998</v>
      </c>
    </row>
    <row r="31" spans="1:18" ht="51" x14ac:dyDescent="0.2">
      <c r="A31" s="152" t="s">
        <v>143</v>
      </c>
      <c r="B31" s="165" t="s">
        <v>499</v>
      </c>
      <c r="C31" s="154">
        <v>1.33</v>
      </c>
      <c r="D31" s="162" t="s">
        <v>46</v>
      </c>
      <c r="E31" s="162" t="s">
        <v>500</v>
      </c>
      <c r="F31" s="164" t="s">
        <v>393</v>
      </c>
      <c r="G31" s="159" t="s">
        <v>501</v>
      </c>
      <c r="H31" s="157" t="s">
        <v>471</v>
      </c>
      <c r="I31" s="161" t="s">
        <v>479</v>
      </c>
      <c r="J31" s="161" t="s">
        <v>480</v>
      </c>
      <c r="K31" s="8"/>
      <c r="R31" s="53">
        <f t="shared" si="0"/>
        <v>-1.33</v>
      </c>
    </row>
    <row r="32" spans="1:18" ht="51" x14ac:dyDescent="0.2">
      <c r="A32" s="152" t="s">
        <v>146</v>
      </c>
      <c r="B32" s="153" t="s">
        <v>502</v>
      </c>
      <c r="C32" s="154">
        <v>0.12</v>
      </c>
      <c r="D32" s="162" t="s">
        <v>46</v>
      </c>
      <c r="E32" s="163" t="s">
        <v>488</v>
      </c>
      <c r="F32" s="164" t="s">
        <v>393</v>
      </c>
      <c r="G32" s="159" t="s">
        <v>503</v>
      </c>
      <c r="H32" s="157" t="s">
        <v>471</v>
      </c>
      <c r="I32" s="161" t="s">
        <v>479</v>
      </c>
      <c r="J32" s="161" t="s">
        <v>480</v>
      </c>
      <c r="K32" s="8"/>
      <c r="R32" s="53">
        <f t="shared" si="0"/>
        <v>-0.12</v>
      </c>
    </row>
    <row r="33" spans="1:18" ht="76.5" x14ac:dyDescent="0.2">
      <c r="A33" s="152" t="s">
        <v>152</v>
      </c>
      <c r="B33" s="153" t="s">
        <v>504</v>
      </c>
      <c r="C33" s="154">
        <v>0.66</v>
      </c>
      <c r="D33" s="162" t="s">
        <v>46</v>
      </c>
      <c r="E33" s="163" t="s">
        <v>505</v>
      </c>
      <c r="F33" s="164" t="s">
        <v>393</v>
      </c>
      <c r="G33" s="159" t="s">
        <v>506</v>
      </c>
      <c r="H33" s="157" t="s">
        <v>471</v>
      </c>
      <c r="I33" s="161" t="s">
        <v>479</v>
      </c>
      <c r="J33" s="161" t="s">
        <v>480</v>
      </c>
      <c r="K33" s="8"/>
      <c r="R33" s="53">
        <f t="shared" si="0"/>
        <v>-0.66</v>
      </c>
    </row>
    <row r="34" spans="1:18" ht="51" x14ac:dyDescent="0.2">
      <c r="A34" s="152" t="s">
        <v>160</v>
      </c>
      <c r="B34" s="153" t="s">
        <v>507</v>
      </c>
      <c r="C34" s="154">
        <v>1.58</v>
      </c>
      <c r="D34" s="162" t="s">
        <v>46</v>
      </c>
      <c r="E34" s="162" t="s">
        <v>508</v>
      </c>
      <c r="F34" s="164" t="s">
        <v>509</v>
      </c>
      <c r="G34" s="159" t="s">
        <v>510</v>
      </c>
      <c r="H34" s="157" t="s">
        <v>471</v>
      </c>
      <c r="I34" s="161" t="s">
        <v>479</v>
      </c>
      <c r="J34" s="161" t="s">
        <v>480</v>
      </c>
      <c r="K34" s="8"/>
      <c r="R34" s="53">
        <f t="shared" si="0"/>
        <v>-1.58</v>
      </c>
    </row>
    <row r="35" spans="1:18" ht="51" x14ac:dyDescent="0.2">
      <c r="A35" s="152" t="s">
        <v>165</v>
      </c>
      <c r="B35" s="153" t="s">
        <v>511</v>
      </c>
      <c r="C35" s="154">
        <v>0.49</v>
      </c>
      <c r="D35" s="162" t="s">
        <v>46</v>
      </c>
      <c r="E35" s="163" t="s">
        <v>383</v>
      </c>
      <c r="F35" s="164" t="s">
        <v>509</v>
      </c>
      <c r="G35" s="159" t="s">
        <v>512</v>
      </c>
      <c r="H35" s="157" t="s">
        <v>471</v>
      </c>
      <c r="I35" s="161" t="s">
        <v>479</v>
      </c>
      <c r="J35" s="161" t="s">
        <v>480</v>
      </c>
      <c r="K35" s="8"/>
      <c r="R35" s="53">
        <f t="shared" si="0"/>
        <v>-0.49</v>
      </c>
    </row>
    <row r="36" spans="1:18" ht="63.75" x14ac:dyDescent="0.2">
      <c r="A36" s="152" t="s">
        <v>172</v>
      </c>
      <c r="B36" s="153" t="s">
        <v>513</v>
      </c>
      <c r="C36" s="154">
        <v>0.12</v>
      </c>
      <c r="D36" s="162" t="s">
        <v>46</v>
      </c>
      <c r="E36" s="163" t="s">
        <v>488</v>
      </c>
      <c r="F36" s="164" t="s">
        <v>509</v>
      </c>
      <c r="G36" s="159" t="s">
        <v>514</v>
      </c>
      <c r="H36" s="157" t="s">
        <v>471</v>
      </c>
      <c r="I36" s="161" t="s">
        <v>479</v>
      </c>
      <c r="J36" s="161" t="s">
        <v>480</v>
      </c>
      <c r="K36" s="8"/>
      <c r="R36" s="53">
        <f t="shared" si="0"/>
        <v>-0.12</v>
      </c>
    </row>
    <row r="37" spans="1:18" ht="51" x14ac:dyDescent="0.2">
      <c r="A37" s="152" t="s">
        <v>176</v>
      </c>
      <c r="B37" s="153" t="s">
        <v>515</v>
      </c>
      <c r="C37" s="154">
        <v>40</v>
      </c>
      <c r="D37" s="162" t="s">
        <v>46</v>
      </c>
      <c r="E37" s="163" t="s">
        <v>276</v>
      </c>
      <c r="F37" s="164" t="s">
        <v>516</v>
      </c>
      <c r="G37" s="159" t="s">
        <v>517</v>
      </c>
      <c r="H37" s="157" t="s">
        <v>518</v>
      </c>
      <c r="I37" s="161" t="s">
        <v>479</v>
      </c>
      <c r="J37" s="161" t="s">
        <v>480</v>
      </c>
      <c r="K37" s="8"/>
      <c r="R37" s="53">
        <f t="shared" si="0"/>
        <v>-40</v>
      </c>
    </row>
    <row r="38" spans="1:18" ht="51" x14ac:dyDescent="0.2">
      <c r="A38" s="152" t="s">
        <v>181</v>
      </c>
      <c r="B38" s="153" t="s">
        <v>519</v>
      </c>
      <c r="C38" s="154">
        <v>0.02</v>
      </c>
      <c r="D38" s="162" t="s">
        <v>46</v>
      </c>
      <c r="E38" s="163" t="s">
        <v>57</v>
      </c>
      <c r="F38" s="164" t="s">
        <v>520</v>
      </c>
      <c r="G38" s="159" t="s">
        <v>521</v>
      </c>
      <c r="H38" s="157" t="s">
        <v>522</v>
      </c>
      <c r="I38" s="161" t="s">
        <v>523</v>
      </c>
      <c r="J38" s="161" t="s">
        <v>524</v>
      </c>
      <c r="K38" s="8"/>
      <c r="R38" s="53">
        <f t="shared" si="0"/>
        <v>-0.02</v>
      </c>
    </row>
    <row r="39" spans="1:18" ht="51" x14ac:dyDescent="0.2">
      <c r="A39" s="152" t="s">
        <v>186</v>
      </c>
      <c r="B39" s="153" t="s">
        <v>525</v>
      </c>
      <c r="C39" s="154">
        <v>0.09</v>
      </c>
      <c r="D39" s="162" t="s">
        <v>46</v>
      </c>
      <c r="E39" s="163" t="s">
        <v>57</v>
      </c>
      <c r="F39" s="164" t="s">
        <v>526</v>
      </c>
      <c r="G39" s="159" t="s">
        <v>527</v>
      </c>
      <c r="H39" s="157" t="s">
        <v>528</v>
      </c>
      <c r="I39" s="161" t="s">
        <v>523</v>
      </c>
      <c r="J39" s="161" t="s">
        <v>524</v>
      </c>
      <c r="K39" s="8"/>
      <c r="R39" s="53">
        <f t="shared" si="0"/>
        <v>-0.09</v>
      </c>
    </row>
    <row r="40" spans="1:18" ht="51" x14ac:dyDescent="0.2">
      <c r="A40" s="152" t="s">
        <v>188</v>
      </c>
      <c r="B40" s="153" t="s">
        <v>529</v>
      </c>
      <c r="C40" s="154">
        <v>0.59</v>
      </c>
      <c r="D40" s="162" t="s">
        <v>46</v>
      </c>
      <c r="E40" s="163" t="s">
        <v>57</v>
      </c>
      <c r="F40" s="164" t="s">
        <v>526</v>
      </c>
      <c r="G40" s="159" t="s">
        <v>530</v>
      </c>
      <c r="H40" s="157" t="s">
        <v>531</v>
      </c>
      <c r="I40" s="161" t="s">
        <v>523</v>
      </c>
      <c r="J40" s="161" t="s">
        <v>524</v>
      </c>
      <c r="K40" s="8"/>
      <c r="R40" s="53">
        <f t="shared" si="0"/>
        <v>-0.59</v>
      </c>
    </row>
    <row r="41" spans="1:18" ht="51" x14ac:dyDescent="0.2">
      <c r="A41" s="152" t="s">
        <v>192</v>
      </c>
      <c r="B41" s="153" t="s">
        <v>532</v>
      </c>
      <c r="C41" s="154">
        <v>0.77</v>
      </c>
      <c r="D41" s="162" t="s">
        <v>46</v>
      </c>
      <c r="E41" s="163" t="s">
        <v>57</v>
      </c>
      <c r="F41" s="164" t="s">
        <v>526</v>
      </c>
      <c r="G41" s="159" t="s">
        <v>533</v>
      </c>
      <c r="H41" s="157" t="s">
        <v>528</v>
      </c>
      <c r="I41" s="161" t="s">
        <v>523</v>
      </c>
      <c r="J41" s="161" t="s">
        <v>524</v>
      </c>
      <c r="K41" s="8"/>
      <c r="R41" s="53">
        <f t="shared" si="0"/>
        <v>-0.77</v>
      </c>
    </row>
    <row r="42" spans="1:18" ht="51" x14ac:dyDescent="0.2">
      <c r="A42" s="152" t="s">
        <v>196</v>
      </c>
      <c r="B42" s="153" t="s">
        <v>534</v>
      </c>
      <c r="C42" s="154">
        <v>0.11</v>
      </c>
      <c r="D42" s="162" t="s">
        <v>46</v>
      </c>
      <c r="E42" s="163" t="s">
        <v>57</v>
      </c>
      <c r="F42" s="164" t="s">
        <v>526</v>
      </c>
      <c r="G42" s="159" t="s">
        <v>535</v>
      </c>
      <c r="H42" s="157" t="s">
        <v>536</v>
      </c>
      <c r="I42" s="161" t="s">
        <v>523</v>
      </c>
      <c r="J42" s="161" t="s">
        <v>524</v>
      </c>
      <c r="K42" s="8"/>
      <c r="R42" s="53">
        <f t="shared" si="0"/>
        <v>-0.11</v>
      </c>
    </row>
    <row r="43" spans="1:18" ht="51" x14ac:dyDescent="0.2">
      <c r="A43" s="152" t="s">
        <v>202</v>
      </c>
      <c r="B43" s="153" t="s">
        <v>537</v>
      </c>
      <c r="C43" s="154">
        <v>7.0000000000000007E-2</v>
      </c>
      <c r="D43" s="162" t="s">
        <v>46</v>
      </c>
      <c r="E43" s="163" t="s">
        <v>57</v>
      </c>
      <c r="F43" s="164" t="s">
        <v>526</v>
      </c>
      <c r="G43" s="159" t="s">
        <v>538</v>
      </c>
      <c r="H43" s="157" t="s">
        <v>539</v>
      </c>
      <c r="I43" s="161" t="s">
        <v>523</v>
      </c>
      <c r="J43" s="161" t="s">
        <v>524</v>
      </c>
      <c r="K43" s="8"/>
      <c r="R43" s="53">
        <f t="shared" si="0"/>
        <v>-7.0000000000000007E-2</v>
      </c>
    </row>
    <row r="44" spans="1:18" ht="51" x14ac:dyDescent="0.2">
      <c r="A44" s="152" t="s">
        <v>209</v>
      </c>
      <c r="B44" s="153" t="s">
        <v>540</v>
      </c>
      <c r="C44" s="154">
        <v>0.77</v>
      </c>
      <c r="D44" s="162" t="s">
        <v>46</v>
      </c>
      <c r="E44" s="163" t="s">
        <v>57</v>
      </c>
      <c r="F44" s="164" t="s">
        <v>526</v>
      </c>
      <c r="G44" s="159" t="s">
        <v>541</v>
      </c>
      <c r="H44" s="157" t="s">
        <v>542</v>
      </c>
      <c r="I44" s="161" t="s">
        <v>523</v>
      </c>
      <c r="J44" s="161" t="s">
        <v>524</v>
      </c>
      <c r="K44" s="8"/>
      <c r="R44" s="53">
        <f t="shared" si="0"/>
        <v>-0.77</v>
      </c>
    </row>
    <row r="45" spans="1:18" ht="51" x14ac:dyDescent="0.2">
      <c r="A45" s="152" t="s">
        <v>216</v>
      </c>
      <c r="B45" s="153" t="s">
        <v>543</v>
      </c>
      <c r="C45" s="154">
        <v>0.06</v>
      </c>
      <c r="D45" s="162" t="s">
        <v>46</v>
      </c>
      <c r="E45" s="163" t="s">
        <v>57</v>
      </c>
      <c r="F45" s="164" t="s">
        <v>526</v>
      </c>
      <c r="G45" s="159" t="s">
        <v>544</v>
      </c>
      <c r="H45" s="157" t="s">
        <v>545</v>
      </c>
      <c r="I45" s="161" t="s">
        <v>523</v>
      </c>
      <c r="J45" s="161" t="s">
        <v>524</v>
      </c>
      <c r="K45" s="8"/>
      <c r="R45" s="53">
        <f t="shared" si="0"/>
        <v>-0.06</v>
      </c>
    </row>
    <row r="46" spans="1:18" ht="51" x14ac:dyDescent="0.2">
      <c r="A46" s="152" t="s">
        <v>222</v>
      </c>
      <c r="B46" s="153" t="s">
        <v>546</v>
      </c>
      <c r="C46" s="154">
        <v>7.0000000000000007E-2</v>
      </c>
      <c r="D46" s="162" t="s">
        <v>46</v>
      </c>
      <c r="E46" s="163" t="s">
        <v>57</v>
      </c>
      <c r="F46" s="164" t="s">
        <v>526</v>
      </c>
      <c r="G46" s="159" t="s">
        <v>547</v>
      </c>
      <c r="H46" s="157" t="s">
        <v>542</v>
      </c>
      <c r="I46" s="161" t="s">
        <v>523</v>
      </c>
      <c r="J46" s="161" t="s">
        <v>524</v>
      </c>
      <c r="K46" s="8"/>
      <c r="R46" s="53">
        <f t="shared" si="0"/>
        <v>-7.0000000000000007E-2</v>
      </c>
    </row>
    <row r="47" spans="1:18" ht="51" x14ac:dyDescent="0.2">
      <c r="A47" s="152" t="s">
        <v>226</v>
      </c>
      <c r="B47" s="153" t="s">
        <v>548</v>
      </c>
      <c r="C47" s="154">
        <v>0.28000000000000003</v>
      </c>
      <c r="D47" s="162" t="s">
        <v>46</v>
      </c>
      <c r="E47" s="163" t="s">
        <v>57</v>
      </c>
      <c r="F47" s="164" t="s">
        <v>526</v>
      </c>
      <c r="G47" s="159" t="s">
        <v>549</v>
      </c>
      <c r="H47" s="157" t="s">
        <v>550</v>
      </c>
      <c r="I47" s="161" t="s">
        <v>523</v>
      </c>
      <c r="J47" s="161" t="s">
        <v>524</v>
      </c>
      <c r="K47" s="8"/>
      <c r="R47" s="53">
        <f t="shared" si="0"/>
        <v>-0.28000000000000003</v>
      </c>
    </row>
    <row r="48" spans="1:18" ht="51" x14ac:dyDescent="0.2">
      <c r="A48" s="152" t="s">
        <v>230</v>
      </c>
      <c r="B48" s="153" t="s">
        <v>551</v>
      </c>
      <c r="C48" s="154">
        <v>0.06</v>
      </c>
      <c r="D48" s="162" t="s">
        <v>46</v>
      </c>
      <c r="E48" s="163" t="s">
        <v>57</v>
      </c>
      <c r="F48" s="164" t="s">
        <v>552</v>
      </c>
      <c r="G48" s="159" t="s">
        <v>553</v>
      </c>
      <c r="H48" s="157" t="s">
        <v>554</v>
      </c>
      <c r="I48" s="161" t="s">
        <v>523</v>
      </c>
      <c r="J48" s="161" t="s">
        <v>524</v>
      </c>
      <c r="K48" s="8"/>
      <c r="R48" s="53">
        <f t="shared" si="0"/>
        <v>-0.06</v>
      </c>
    </row>
    <row r="49" spans="1:18" ht="51" x14ac:dyDescent="0.2">
      <c r="A49" s="152" t="s">
        <v>235</v>
      </c>
      <c r="B49" s="153" t="s">
        <v>555</v>
      </c>
      <c r="C49" s="154">
        <v>0.1</v>
      </c>
      <c r="D49" s="162" t="s">
        <v>46</v>
      </c>
      <c r="E49" s="163" t="s">
        <v>57</v>
      </c>
      <c r="F49" s="164" t="s">
        <v>552</v>
      </c>
      <c r="G49" s="159" t="s">
        <v>556</v>
      </c>
      <c r="H49" s="157" t="s">
        <v>557</v>
      </c>
      <c r="I49" s="161" t="s">
        <v>523</v>
      </c>
      <c r="J49" s="161" t="s">
        <v>524</v>
      </c>
      <c r="K49" s="8"/>
      <c r="R49" s="53">
        <f t="shared" si="0"/>
        <v>-0.1</v>
      </c>
    </row>
    <row r="50" spans="1:18" ht="51" x14ac:dyDescent="0.2">
      <c r="A50" s="152" t="s">
        <v>238</v>
      </c>
      <c r="B50" s="153" t="s">
        <v>558</v>
      </c>
      <c r="C50" s="154">
        <v>0.1</v>
      </c>
      <c r="D50" s="162" t="s">
        <v>46</v>
      </c>
      <c r="E50" s="163" t="s">
        <v>57</v>
      </c>
      <c r="F50" s="164" t="s">
        <v>552</v>
      </c>
      <c r="G50" s="159" t="s">
        <v>559</v>
      </c>
      <c r="H50" s="157" t="s">
        <v>557</v>
      </c>
      <c r="I50" s="161" t="s">
        <v>560</v>
      </c>
      <c r="J50" s="161" t="s">
        <v>561</v>
      </c>
      <c r="K50" s="8"/>
      <c r="R50" s="53">
        <f t="shared" ref="R50:R72" si="1">Q50-C50</f>
        <v>-0.1</v>
      </c>
    </row>
    <row r="51" spans="1:18" ht="63.75" x14ac:dyDescent="0.2">
      <c r="A51" s="152" t="s">
        <v>241</v>
      </c>
      <c r="B51" s="153" t="s">
        <v>562</v>
      </c>
      <c r="C51" s="154">
        <v>0.1</v>
      </c>
      <c r="D51" s="162" t="s">
        <v>46</v>
      </c>
      <c r="E51" s="163" t="s">
        <v>57</v>
      </c>
      <c r="F51" s="164" t="s">
        <v>552</v>
      </c>
      <c r="G51" s="159" t="s">
        <v>563</v>
      </c>
      <c r="H51" s="157" t="s">
        <v>564</v>
      </c>
      <c r="I51" s="166" t="s">
        <v>565</v>
      </c>
      <c r="J51" s="161" t="s">
        <v>524</v>
      </c>
      <c r="K51" s="8"/>
      <c r="R51" s="53">
        <f t="shared" si="1"/>
        <v>-0.1</v>
      </c>
    </row>
    <row r="52" spans="1:18" ht="51" x14ac:dyDescent="0.2">
      <c r="A52" s="152" t="s">
        <v>244</v>
      </c>
      <c r="B52" s="153" t="s">
        <v>566</v>
      </c>
      <c r="C52" s="154">
        <v>0.05</v>
      </c>
      <c r="D52" s="162" t="s">
        <v>46</v>
      </c>
      <c r="E52" s="163" t="s">
        <v>57</v>
      </c>
      <c r="F52" s="164" t="s">
        <v>552</v>
      </c>
      <c r="G52" s="159" t="s">
        <v>567</v>
      </c>
      <c r="H52" s="157" t="s">
        <v>568</v>
      </c>
      <c r="I52" s="161" t="s">
        <v>523</v>
      </c>
      <c r="J52" s="161" t="s">
        <v>524</v>
      </c>
      <c r="K52" s="8"/>
      <c r="R52" s="53">
        <f t="shared" si="1"/>
        <v>-0.05</v>
      </c>
    </row>
    <row r="53" spans="1:18" ht="51" x14ac:dyDescent="0.2">
      <c r="A53" s="152" t="s">
        <v>247</v>
      </c>
      <c r="B53" s="153" t="s">
        <v>569</v>
      </c>
      <c r="C53" s="154">
        <v>0.06</v>
      </c>
      <c r="D53" s="162" t="s">
        <v>46</v>
      </c>
      <c r="E53" s="163" t="s">
        <v>57</v>
      </c>
      <c r="F53" s="164" t="s">
        <v>552</v>
      </c>
      <c r="G53" s="159" t="s">
        <v>570</v>
      </c>
      <c r="H53" s="157" t="s">
        <v>557</v>
      </c>
      <c r="I53" s="161" t="s">
        <v>523</v>
      </c>
      <c r="J53" s="161" t="s">
        <v>524</v>
      </c>
      <c r="K53" s="8"/>
      <c r="R53" s="53">
        <f t="shared" si="1"/>
        <v>-0.06</v>
      </c>
    </row>
    <row r="54" spans="1:18" ht="63.75" x14ac:dyDescent="0.2">
      <c r="A54" s="152" t="s">
        <v>251</v>
      </c>
      <c r="B54" s="153" t="s">
        <v>571</v>
      </c>
      <c r="C54" s="154">
        <v>0.23</v>
      </c>
      <c r="D54" s="162" t="s">
        <v>46</v>
      </c>
      <c r="E54" s="163" t="s">
        <v>57</v>
      </c>
      <c r="F54" s="164" t="s">
        <v>552</v>
      </c>
      <c r="G54" s="159" t="s">
        <v>572</v>
      </c>
      <c r="H54" s="157" t="s">
        <v>557</v>
      </c>
      <c r="I54" s="166" t="s">
        <v>565</v>
      </c>
      <c r="J54" s="161" t="s">
        <v>524</v>
      </c>
      <c r="K54" s="8"/>
      <c r="R54" s="53">
        <f t="shared" si="1"/>
        <v>-0.23</v>
      </c>
    </row>
    <row r="55" spans="1:18" ht="51" x14ac:dyDescent="0.2">
      <c r="A55" s="152" t="s">
        <v>255</v>
      </c>
      <c r="B55" s="153" t="s">
        <v>573</v>
      </c>
      <c r="C55" s="154">
        <v>0.24</v>
      </c>
      <c r="D55" s="162" t="s">
        <v>46</v>
      </c>
      <c r="E55" s="163" t="s">
        <v>57</v>
      </c>
      <c r="F55" s="164" t="s">
        <v>574</v>
      </c>
      <c r="G55" s="159" t="s">
        <v>575</v>
      </c>
      <c r="H55" s="157" t="s">
        <v>528</v>
      </c>
      <c r="I55" s="161" t="s">
        <v>523</v>
      </c>
      <c r="J55" s="161" t="s">
        <v>524</v>
      </c>
      <c r="K55" s="8"/>
      <c r="R55" s="53">
        <f t="shared" si="1"/>
        <v>-0.24</v>
      </c>
    </row>
    <row r="56" spans="1:18" ht="51" x14ac:dyDescent="0.2">
      <c r="A56" s="152" t="s">
        <v>258</v>
      </c>
      <c r="B56" s="153" t="s">
        <v>576</v>
      </c>
      <c r="C56" s="154">
        <v>0.16</v>
      </c>
      <c r="D56" s="162" t="s">
        <v>46</v>
      </c>
      <c r="E56" s="163" t="s">
        <v>57</v>
      </c>
      <c r="F56" s="164" t="s">
        <v>574</v>
      </c>
      <c r="G56" s="159" t="s">
        <v>577</v>
      </c>
      <c r="H56" s="157" t="s">
        <v>528</v>
      </c>
      <c r="I56" s="161" t="s">
        <v>523</v>
      </c>
      <c r="J56" s="161" t="s">
        <v>524</v>
      </c>
      <c r="K56" s="8"/>
      <c r="R56" s="53">
        <f t="shared" si="1"/>
        <v>-0.16</v>
      </c>
    </row>
    <row r="57" spans="1:18" ht="51" x14ac:dyDescent="0.2">
      <c r="A57" s="152" t="s">
        <v>263</v>
      </c>
      <c r="B57" s="153" t="s">
        <v>578</v>
      </c>
      <c r="C57" s="154">
        <v>1.33</v>
      </c>
      <c r="D57" s="162" t="s">
        <v>46</v>
      </c>
      <c r="E57" s="163" t="s">
        <v>57</v>
      </c>
      <c r="F57" s="164" t="s">
        <v>574</v>
      </c>
      <c r="G57" s="159" t="s">
        <v>579</v>
      </c>
      <c r="H57" s="157" t="s">
        <v>528</v>
      </c>
      <c r="I57" s="161" t="s">
        <v>523</v>
      </c>
      <c r="J57" s="161" t="s">
        <v>524</v>
      </c>
      <c r="K57" s="8"/>
      <c r="R57" s="53">
        <f t="shared" si="1"/>
        <v>-1.33</v>
      </c>
    </row>
    <row r="58" spans="1:18" ht="51" x14ac:dyDescent="0.2">
      <c r="A58" s="152" t="s">
        <v>268</v>
      </c>
      <c r="B58" s="153" t="s">
        <v>580</v>
      </c>
      <c r="C58" s="154">
        <v>0.21</v>
      </c>
      <c r="D58" s="162" t="s">
        <v>46</v>
      </c>
      <c r="E58" s="163" t="s">
        <v>57</v>
      </c>
      <c r="F58" s="164" t="s">
        <v>574</v>
      </c>
      <c r="G58" s="159" t="s">
        <v>581</v>
      </c>
      <c r="H58" s="157" t="s">
        <v>582</v>
      </c>
      <c r="I58" s="161" t="s">
        <v>523</v>
      </c>
      <c r="J58" s="161" t="s">
        <v>524</v>
      </c>
      <c r="K58" s="8"/>
      <c r="R58" s="53">
        <f t="shared" si="1"/>
        <v>-0.21</v>
      </c>
    </row>
    <row r="59" spans="1:18" ht="51" x14ac:dyDescent="0.2">
      <c r="A59" s="152" t="s">
        <v>270</v>
      </c>
      <c r="B59" s="153" t="s">
        <v>583</v>
      </c>
      <c r="C59" s="154">
        <v>0.65</v>
      </c>
      <c r="D59" s="162" t="s">
        <v>46</v>
      </c>
      <c r="E59" s="163" t="s">
        <v>57</v>
      </c>
      <c r="F59" s="164" t="s">
        <v>574</v>
      </c>
      <c r="G59" s="159" t="s">
        <v>584</v>
      </c>
      <c r="H59" s="157" t="s">
        <v>528</v>
      </c>
      <c r="I59" s="161" t="s">
        <v>523</v>
      </c>
      <c r="J59" s="161" t="s">
        <v>524</v>
      </c>
      <c r="K59" s="8"/>
      <c r="R59" s="53">
        <f t="shared" si="1"/>
        <v>-0.65</v>
      </c>
    </row>
    <row r="60" spans="1:18" ht="51" x14ac:dyDescent="0.2">
      <c r="A60" s="152" t="s">
        <v>274</v>
      </c>
      <c r="B60" s="153" t="s">
        <v>585</v>
      </c>
      <c r="C60" s="154">
        <v>0.14000000000000001</v>
      </c>
      <c r="D60" s="162" t="s">
        <v>46</v>
      </c>
      <c r="E60" s="163" t="s">
        <v>57</v>
      </c>
      <c r="F60" s="164" t="s">
        <v>586</v>
      </c>
      <c r="G60" s="159" t="s">
        <v>587</v>
      </c>
      <c r="H60" s="157" t="s">
        <v>528</v>
      </c>
      <c r="I60" s="161" t="s">
        <v>523</v>
      </c>
      <c r="J60" s="161" t="s">
        <v>524</v>
      </c>
      <c r="K60" s="8"/>
      <c r="R60" s="53">
        <f t="shared" si="1"/>
        <v>-0.14000000000000001</v>
      </c>
    </row>
    <row r="61" spans="1:18" ht="51" x14ac:dyDescent="0.2">
      <c r="A61" s="152" t="s">
        <v>280</v>
      </c>
      <c r="B61" s="153" t="s">
        <v>589</v>
      </c>
      <c r="C61" s="154">
        <v>0.09</v>
      </c>
      <c r="D61" s="162" t="s">
        <v>46</v>
      </c>
      <c r="E61" s="163" t="s">
        <v>57</v>
      </c>
      <c r="F61" s="164" t="s">
        <v>586</v>
      </c>
      <c r="G61" s="159" t="s">
        <v>590</v>
      </c>
      <c r="H61" s="157" t="s">
        <v>528</v>
      </c>
      <c r="I61" s="161" t="s">
        <v>523</v>
      </c>
      <c r="J61" s="161" t="s">
        <v>524</v>
      </c>
      <c r="K61" s="8"/>
      <c r="R61" s="53">
        <f t="shared" si="1"/>
        <v>-0.09</v>
      </c>
    </row>
    <row r="62" spans="1:18" ht="51" x14ac:dyDescent="0.2">
      <c r="A62" s="152" t="s">
        <v>588</v>
      </c>
      <c r="B62" s="153" t="s">
        <v>591</v>
      </c>
      <c r="C62" s="154">
        <v>0.51</v>
      </c>
      <c r="D62" s="162" t="s">
        <v>46</v>
      </c>
      <c r="E62" s="163" t="s">
        <v>57</v>
      </c>
      <c r="F62" s="164" t="s">
        <v>586</v>
      </c>
      <c r="G62" s="159" t="s">
        <v>592</v>
      </c>
      <c r="H62" s="157" t="s">
        <v>593</v>
      </c>
      <c r="I62" s="161" t="s">
        <v>523</v>
      </c>
      <c r="J62" s="161" t="s">
        <v>524</v>
      </c>
      <c r="K62" s="8"/>
      <c r="R62" s="53">
        <f t="shared" si="1"/>
        <v>-0.51</v>
      </c>
    </row>
    <row r="63" spans="1:18" ht="51" x14ac:dyDescent="0.2">
      <c r="A63" s="152" t="s">
        <v>296</v>
      </c>
      <c r="B63" s="153" t="s">
        <v>594</v>
      </c>
      <c r="C63" s="154">
        <v>0.23</v>
      </c>
      <c r="D63" s="162" t="s">
        <v>46</v>
      </c>
      <c r="E63" s="163" t="s">
        <v>57</v>
      </c>
      <c r="F63" s="164" t="s">
        <v>430</v>
      </c>
      <c r="G63" s="159" t="s">
        <v>595</v>
      </c>
      <c r="H63" s="157" t="s">
        <v>528</v>
      </c>
      <c r="I63" s="161" t="s">
        <v>523</v>
      </c>
      <c r="J63" s="161" t="s">
        <v>524</v>
      </c>
      <c r="K63" s="8"/>
      <c r="R63" s="53">
        <f t="shared" si="1"/>
        <v>-0.23</v>
      </c>
    </row>
    <row r="64" spans="1:18" ht="63.75" x14ac:dyDescent="0.2">
      <c r="A64" s="152" t="s">
        <v>302</v>
      </c>
      <c r="B64" s="153" t="s">
        <v>596</v>
      </c>
      <c r="C64" s="154">
        <v>0.2</v>
      </c>
      <c r="D64" s="162" t="s">
        <v>46</v>
      </c>
      <c r="E64" s="163" t="s">
        <v>57</v>
      </c>
      <c r="F64" s="164" t="s">
        <v>430</v>
      </c>
      <c r="G64" s="159" t="s">
        <v>597</v>
      </c>
      <c r="H64" s="157" t="s">
        <v>528</v>
      </c>
      <c r="I64" s="166" t="s">
        <v>565</v>
      </c>
      <c r="J64" s="161" t="s">
        <v>524</v>
      </c>
      <c r="K64" s="8"/>
      <c r="R64" s="53">
        <f t="shared" si="1"/>
        <v>-0.2</v>
      </c>
    </row>
    <row r="65" spans="1:18" ht="51" x14ac:dyDescent="0.2">
      <c r="A65" s="152" t="s">
        <v>306</v>
      </c>
      <c r="B65" s="153" t="s">
        <v>598</v>
      </c>
      <c r="C65" s="154">
        <v>0.15</v>
      </c>
      <c r="D65" s="162" t="s">
        <v>46</v>
      </c>
      <c r="E65" s="163" t="s">
        <v>57</v>
      </c>
      <c r="F65" s="164" t="s">
        <v>430</v>
      </c>
      <c r="G65" s="159" t="s">
        <v>599</v>
      </c>
      <c r="H65" s="157" t="s">
        <v>582</v>
      </c>
      <c r="I65" s="161" t="s">
        <v>523</v>
      </c>
      <c r="J65" s="161" t="s">
        <v>524</v>
      </c>
      <c r="K65" s="8"/>
      <c r="R65" s="53">
        <f t="shared" si="1"/>
        <v>-0.15</v>
      </c>
    </row>
    <row r="66" spans="1:18" ht="63.75" x14ac:dyDescent="0.2">
      <c r="A66" s="152" t="s">
        <v>312</v>
      </c>
      <c r="B66" s="153" t="s">
        <v>600</v>
      </c>
      <c r="C66" s="154">
        <v>0.48</v>
      </c>
      <c r="D66" s="162" t="s">
        <v>46</v>
      </c>
      <c r="E66" s="163" t="s">
        <v>57</v>
      </c>
      <c r="F66" s="164" t="s">
        <v>430</v>
      </c>
      <c r="G66" s="159" t="s">
        <v>601</v>
      </c>
      <c r="H66" s="157" t="s">
        <v>582</v>
      </c>
      <c r="I66" s="166" t="s">
        <v>565</v>
      </c>
      <c r="J66" s="161" t="s">
        <v>524</v>
      </c>
      <c r="K66" s="8"/>
      <c r="R66" s="53">
        <f t="shared" si="1"/>
        <v>-0.48</v>
      </c>
    </row>
    <row r="67" spans="1:18" ht="51" x14ac:dyDescent="0.2">
      <c r="A67" s="152" t="s">
        <v>318</v>
      </c>
      <c r="B67" s="153" t="s">
        <v>602</v>
      </c>
      <c r="C67" s="154">
        <v>0.53</v>
      </c>
      <c r="D67" s="162" t="s">
        <v>46</v>
      </c>
      <c r="E67" s="163" t="s">
        <v>57</v>
      </c>
      <c r="F67" s="164" t="s">
        <v>424</v>
      </c>
      <c r="G67" s="159" t="s">
        <v>603</v>
      </c>
      <c r="H67" s="157" t="s">
        <v>582</v>
      </c>
      <c r="I67" s="161" t="s">
        <v>523</v>
      </c>
      <c r="J67" s="161" t="s">
        <v>524</v>
      </c>
      <c r="K67" s="8"/>
      <c r="Q67" s="3">
        <f>3023+2257</f>
        <v>5280</v>
      </c>
      <c r="R67" s="53">
        <f t="shared" si="1"/>
        <v>5279.47</v>
      </c>
    </row>
    <row r="68" spans="1:18" ht="63.75" x14ac:dyDescent="0.2">
      <c r="A68" s="152" t="s">
        <v>323</v>
      </c>
      <c r="B68" s="153" t="s">
        <v>1183</v>
      </c>
      <c r="C68" s="154">
        <v>0.1</v>
      </c>
      <c r="D68" s="162" t="s">
        <v>46</v>
      </c>
      <c r="E68" s="163" t="s">
        <v>57</v>
      </c>
      <c r="F68" s="164" t="s">
        <v>424</v>
      </c>
      <c r="G68" s="159" t="s">
        <v>1184</v>
      </c>
      <c r="H68" s="157" t="s">
        <v>1163</v>
      </c>
      <c r="I68" s="166" t="s">
        <v>565</v>
      </c>
      <c r="J68" s="161" t="s">
        <v>524</v>
      </c>
      <c r="K68" s="8"/>
      <c r="Q68" s="3">
        <f>3023+2257</f>
        <v>5280</v>
      </c>
      <c r="R68" s="53">
        <f t="shared" si="1"/>
        <v>5279.9</v>
      </c>
    </row>
    <row r="69" spans="1:18" ht="63.75" x14ac:dyDescent="0.2">
      <c r="A69" s="152" t="s">
        <v>323</v>
      </c>
      <c r="B69" s="153" t="s">
        <v>604</v>
      </c>
      <c r="C69" s="154">
        <v>0.78</v>
      </c>
      <c r="D69" s="162" t="s">
        <v>46</v>
      </c>
      <c r="E69" s="163" t="s">
        <v>57</v>
      </c>
      <c r="F69" s="164" t="s">
        <v>424</v>
      </c>
      <c r="G69" s="159" t="s">
        <v>605</v>
      </c>
      <c r="H69" s="157" t="s">
        <v>606</v>
      </c>
      <c r="I69" s="166" t="s">
        <v>565</v>
      </c>
      <c r="J69" s="161" t="s">
        <v>524</v>
      </c>
      <c r="K69" s="8"/>
      <c r="Q69" s="3">
        <f>3023+2257</f>
        <v>5280</v>
      </c>
      <c r="R69" s="53">
        <f t="shared" si="1"/>
        <v>5279.22</v>
      </c>
    </row>
    <row r="70" spans="1:18" ht="25.5" x14ac:dyDescent="0.2">
      <c r="A70" s="152" t="s">
        <v>330</v>
      </c>
      <c r="B70" s="165" t="s">
        <v>607</v>
      </c>
      <c r="C70" s="128">
        <v>0.1</v>
      </c>
      <c r="D70" s="103" t="s">
        <v>46</v>
      </c>
      <c r="E70" s="104" t="s">
        <v>608</v>
      </c>
      <c r="F70" s="105" t="s">
        <v>552</v>
      </c>
      <c r="G70" s="167" t="s">
        <v>609</v>
      </c>
      <c r="H70" s="130" t="s">
        <v>610</v>
      </c>
      <c r="I70" s="168" t="s">
        <v>465</v>
      </c>
      <c r="J70" s="169" t="s">
        <v>466</v>
      </c>
      <c r="K70" s="170"/>
      <c r="R70" s="53">
        <f t="shared" si="1"/>
        <v>-0.1</v>
      </c>
    </row>
    <row r="71" spans="1:18" ht="48" x14ac:dyDescent="0.2">
      <c r="A71" s="171" t="s">
        <v>611</v>
      </c>
      <c r="B71" s="172" t="s">
        <v>612</v>
      </c>
      <c r="C71" s="173">
        <f>SUM(C72,C87,C90,)</f>
        <v>218.31</v>
      </c>
      <c r="D71" s="174"/>
      <c r="E71" s="175"/>
      <c r="F71" s="176"/>
      <c r="G71" s="159"/>
      <c r="H71" s="52"/>
      <c r="I71" s="177"/>
      <c r="J71" s="176"/>
      <c r="K71" s="176"/>
      <c r="R71" s="53">
        <f t="shared" si="1"/>
        <v>-218.31</v>
      </c>
    </row>
    <row r="72" spans="1:18" ht="13.5" x14ac:dyDescent="0.2">
      <c r="A72" s="178" t="s">
        <v>387</v>
      </c>
      <c r="B72" s="22" t="s">
        <v>709</v>
      </c>
      <c r="C72" s="23">
        <f>SUM(C73:C86)</f>
        <v>13.799999999999999</v>
      </c>
      <c r="D72" s="16"/>
      <c r="E72" s="17"/>
      <c r="F72" s="179"/>
      <c r="G72" s="159"/>
      <c r="H72" s="179"/>
      <c r="I72" s="20"/>
      <c r="J72" s="18"/>
      <c r="K72" s="18"/>
      <c r="L72" s="185"/>
      <c r="M72" s="4"/>
      <c r="R72" s="53">
        <f t="shared" si="1"/>
        <v>-13.799999999999999</v>
      </c>
    </row>
    <row r="73" spans="1:18" s="215" customFormat="1" ht="25.5" x14ac:dyDescent="0.2">
      <c r="A73" s="206" t="s">
        <v>44</v>
      </c>
      <c r="B73" s="207" t="s">
        <v>787</v>
      </c>
      <c r="C73" s="208">
        <v>0.25</v>
      </c>
      <c r="D73" s="209" t="s">
        <v>46</v>
      </c>
      <c r="E73" s="155" t="s">
        <v>711</v>
      </c>
      <c r="F73" s="210" t="s">
        <v>788</v>
      </c>
      <c r="G73" s="211" t="s">
        <v>789</v>
      </c>
      <c r="H73" s="211" t="s">
        <v>790</v>
      </c>
      <c r="I73" s="211" t="s">
        <v>465</v>
      </c>
      <c r="J73" s="212" t="s">
        <v>465</v>
      </c>
      <c r="K73" s="212"/>
      <c r="L73" s="213"/>
      <c r="M73" s="214"/>
      <c r="N73" s="214"/>
      <c r="O73" s="214"/>
      <c r="Q73" s="216"/>
      <c r="R73" s="53">
        <f t="shared" ref="R73:R93" si="2">Q73-C73</f>
        <v>-0.25</v>
      </c>
    </row>
    <row r="74" spans="1:18" s="215" customFormat="1" ht="38.25" x14ac:dyDescent="0.2">
      <c r="A74" s="206" t="s">
        <v>55</v>
      </c>
      <c r="B74" s="207" t="s">
        <v>791</v>
      </c>
      <c r="C74" s="208">
        <v>0.6</v>
      </c>
      <c r="D74" s="209" t="s">
        <v>46</v>
      </c>
      <c r="E74" s="155" t="s">
        <v>711</v>
      </c>
      <c r="F74" s="210" t="s">
        <v>168</v>
      </c>
      <c r="G74" s="211" t="s">
        <v>792</v>
      </c>
      <c r="H74" s="211" t="s">
        <v>793</v>
      </c>
      <c r="I74" s="211" t="s">
        <v>465</v>
      </c>
      <c r="J74" s="212" t="s">
        <v>465</v>
      </c>
      <c r="K74" s="212"/>
      <c r="L74" s="213"/>
      <c r="M74" s="214"/>
      <c r="N74" s="214"/>
      <c r="O74" s="214"/>
      <c r="Q74" s="216"/>
      <c r="R74" s="53">
        <f t="shared" si="2"/>
        <v>-0.6</v>
      </c>
    </row>
    <row r="75" spans="1:18" s="215" customFormat="1" ht="38.25" x14ac:dyDescent="0.2">
      <c r="A75" s="206" t="s">
        <v>62</v>
      </c>
      <c r="B75" s="207" t="s">
        <v>794</v>
      </c>
      <c r="C75" s="208">
        <v>1</v>
      </c>
      <c r="D75" s="209" t="s">
        <v>46</v>
      </c>
      <c r="E75" s="155" t="s">
        <v>711</v>
      </c>
      <c r="F75" s="210" t="s">
        <v>795</v>
      </c>
      <c r="G75" s="211" t="s">
        <v>796</v>
      </c>
      <c r="H75" s="211" t="s">
        <v>797</v>
      </c>
      <c r="I75" s="211" t="s">
        <v>798</v>
      </c>
      <c r="J75" s="212" t="s">
        <v>798</v>
      </c>
      <c r="K75" s="212"/>
      <c r="L75" s="213"/>
      <c r="M75" s="214"/>
      <c r="N75" s="214"/>
      <c r="O75" s="214"/>
      <c r="Q75" s="216"/>
      <c r="R75" s="53">
        <f t="shared" si="2"/>
        <v>-1</v>
      </c>
    </row>
    <row r="76" spans="1:18" s="215" customFormat="1" ht="38.25" x14ac:dyDescent="0.2">
      <c r="A76" s="206" t="s">
        <v>70</v>
      </c>
      <c r="B76" s="207" t="s">
        <v>799</v>
      </c>
      <c r="C76" s="208">
        <v>0.16</v>
      </c>
      <c r="D76" s="209" t="s">
        <v>46</v>
      </c>
      <c r="E76" s="155" t="s">
        <v>711</v>
      </c>
      <c r="F76" s="210" t="s">
        <v>800</v>
      </c>
      <c r="G76" s="211" t="s">
        <v>801</v>
      </c>
      <c r="H76" s="211" t="s">
        <v>797</v>
      </c>
      <c r="I76" s="211" t="s">
        <v>798</v>
      </c>
      <c r="J76" s="212" t="s">
        <v>798</v>
      </c>
      <c r="K76" s="212"/>
      <c r="L76" s="213"/>
      <c r="M76" s="214"/>
      <c r="N76" s="214"/>
      <c r="O76" s="214"/>
      <c r="Q76" s="216"/>
      <c r="R76" s="53">
        <f t="shared" si="2"/>
        <v>-0.16</v>
      </c>
    </row>
    <row r="77" spans="1:18" s="215" customFormat="1" ht="51" x14ac:dyDescent="0.2">
      <c r="A77" s="206" t="s">
        <v>79</v>
      </c>
      <c r="B77" s="207" t="s">
        <v>802</v>
      </c>
      <c r="C77" s="208">
        <v>5.35</v>
      </c>
      <c r="D77" s="209" t="s">
        <v>46</v>
      </c>
      <c r="E77" s="155" t="s">
        <v>711</v>
      </c>
      <c r="F77" s="210" t="s">
        <v>769</v>
      </c>
      <c r="G77" s="211" t="s">
        <v>803</v>
      </c>
      <c r="H77" s="211" t="s">
        <v>804</v>
      </c>
      <c r="I77" s="211" t="s">
        <v>465</v>
      </c>
      <c r="J77" s="212" t="s">
        <v>465</v>
      </c>
      <c r="K77" s="212"/>
      <c r="L77" s="213"/>
      <c r="M77" s="214"/>
      <c r="N77" s="214"/>
      <c r="O77" s="214"/>
      <c r="Q77" s="216"/>
      <c r="R77" s="53">
        <f t="shared" si="2"/>
        <v>-5.35</v>
      </c>
    </row>
    <row r="78" spans="1:18" s="215" customFormat="1" ht="25.5" x14ac:dyDescent="0.2">
      <c r="A78" s="206" t="s">
        <v>86</v>
      </c>
      <c r="B78" s="207" t="s">
        <v>805</v>
      </c>
      <c r="C78" s="208">
        <v>2.08</v>
      </c>
      <c r="D78" s="209" t="s">
        <v>46</v>
      </c>
      <c r="E78" s="155" t="s">
        <v>711</v>
      </c>
      <c r="F78" s="210" t="s">
        <v>162</v>
      </c>
      <c r="G78" s="211" t="s">
        <v>806</v>
      </c>
      <c r="H78" s="211" t="s">
        <v>797</v>
      </c>
      <c r="I78" s="211" t="s">
        <v>798</v>
      </c>
      <c r="J78" s="212" t="s">
        <v>798</v>
      </c>
      <c r="K78" s="212"/>
      <c r="L78" s="213"/>
      <c r="M78" s="214"/>
      <c r="N78" s="214"/>
      <c r="O78" s="214"/>
      <c r="Q78" s="216"/>
      <c r="R78" s="53">
        <f t="shared" si="2"/>
        <v>-2.08</v>
      </c>
    </row>
    <row r="79" spans="1:18" s="215" customFormat="1" ht="25.5" x14ac:dyDescent="0.2">
      <c r="A79" s="206" t="s">
        <v>91</v>
      </c>
      <c r="B79" s="207" t="s">
        <v>807</v>
      </c>
      <c r="C79" s="208">
        <v>0.15</v>
      </c>
      <c r="D79" s="209" t="s">
        <v>46</v>
      </c>
      <c r="E79" s="155" t="s">
        <v>711</v>
      </c>
      <c r="F79" s="210" t="s">
        <v>162</v>
      </c>
      <c r="G79" s="211" t="s">
        <v>808</v>
      </c>
      <c r="H79" s="211" t="s">
        <v>797</v>
      </c>
      <c r="I79" s="211" t="s">
        <v>798</v>
      </c>
      <c r="J79" s="212" t="s">
        <v>798</v>
      </c>
      <c r="K79" s="212"/>
      <c r="L79" s="213"/>
      <c r="M79" s="214"/>
      <c r="N79" s="214"/>
      <c r="O79" s="214"/>
      <c r="Q79" s="216"/>
      <c r="R79" s="53">
        <f t="shared" si="2"/>
        <v>-0.15</v>
      </c>
    </row>
    <row r="80" spans="1:18" s="215" customFormat="1" ht="38.25" x14ac:dyDescent="0.2">
      <c r="A80" s="206" t="s">
        <v>94</v>
      </c>
      <c r="B80" s="207" t="s">
        <v>805</v>
      </c>
      <c r="C80" s="208">
        <v>0.91</v>
      </c>
      <c r="D80" s="209" t="s">
        <v>46</v>
      </c>
      <c r="E80" s="155" t="s">
        <v>711</v>
      </c>
      <c r="F80" s="210" t="s">
        <v>162</v>
      </c>
      <c r="G80" s="211" t="s">
        <v>809</v>
      </c>
      <c r="H80" s="211" t="s">
        <v>797</v>
      </c>
      <c r="I80" s="211" t="s">
        <v>798</v>
      </c>
      <c r="J80" s="212" t="s">
        <v>798</v>
      </c>
      <c r="K80" s="212"/>
      <c r="L80" s="213"/>
      <c r="M80" s="214"/>
      <c r="N80" s="214"/>
      <c r="O80" s="214"/>
      <c r="Q80" s="216"/>
      <c r="R80" s="53">
        <f t="shared" si="2"/>
        <v>-0.91</v>
      </c>
    </row>
    <row r="81" spans="1:18" s="215" customFormat="1" ht="25.5" x14ac:dyDescent="0.2">
      <c r="A81" s="206" t="s">
        <v>102</v>
      </c>
      <c r="B81" s="207" t="s">
        <v>805</v>
      </c>
      <c r="C81" s="208">
        <v>0.3</v>
      </c>
      <c r="D81" s="209" t="s">
        <v>46</v>
      </c>
      <c r="E81" s="155" t="s">
        <v>711</v>
      </c>
      <c r="F81" s="210" t="s">
        <v>224</v>
      </c>
      <c r="G81" s="211" t="s">
        <v>810</v>
      </c>
      <c r="H81" s="211" t="s">
        <v>797</v>
      </c>
      <c r="I81" s="211" t="s">
        <v>798</v>
      </c>
      <c r="J81" s="212" t="s">
        <v>798</v>
      </c>
      <c r="K81" s="212"/>
      <c r="L81" s="213"/>
      <c r="M81" s="214"/>
      <c r="N81" s="214"/>
      <c r="O81" s="214"/>
      <c r="Q81" s="216"/>
      <c r="R81" s="53">
        <f t="shared" si="2"/>
        <v>-0.3</v>
      </c>
    </row>
    <row r="82" spans="1:18" s="215" customFormat="1" ht="25.5" x14ac:dyDescent="0.2">
      <c r="A82" s="206" t="s">
        <v>107</v>
      </c>
      <c r="B82" s="207" t="s">
        <v>805</v>
      </c>
      <c r="C82" s="208">
        <v>0.5</v>
      </c>
      <c r="D82" s="209" t="s">
        <v>46</v>
      </c>
      <c r="E82" s="155" t="s">
        <v>711</v>
      </c>
      <c r="F82" s="210" t="s">
        <v>224</v>
      </c>
      <c r="G82" s="211" t="s">
        <v>811</v>
      </c>
      <c r="H82" s="211" t="s">
        <v>797</v>
      </c>
      <c r="I82" s="211" t="s">
        <v>798</v>
      </c>
      <c r="J82" s="212" t="s">
        <v>798</v>
      </c>
      <c r="K82" s="212"/>
      <c r="L82" s="213"/>
      <c r="M82" s="214"/>
      <c r="N82" s="214"/>
      <c r="O82" s="214"/>
      <c r="Q82" s="216"/>
      <c r="R82" s="53">
        <f t="shared" si="2"/>
        <v>-0.5</v>
      </c>
    </row>
    <row r="83" spans="1:18" s="215" customFormat="1" ht="25.5" x14ac:dyDescent="0.2">
      <c r="A83" s="206" t="s">
        <v>112</v>
      </c>
      <c r="B83" s="207" t="s">
        <v>812</v>
      </c>
      <c r="C83" s="208">
        <v>0.2</v>
      </c>
      <c r="D83" s="209" t="s">
        <v>46</v>
      </c>
      <c r="E83" s="155" t="s">
        <v>711</v>
      </c>
      <c r="F83" s="210" t="s">
        <v>326</v>
      </c>
      <c r="G83" s="211" t="s">
        <v>813</v>
      </c>
      <c r="H83" s="211" t="s">
        <v>797</v>
      </c>
      <c r="I83" s="211" t="s">
        <v>798</v>
      </c>
      <c r="J83" s="212" t="s">
        <v>798</v>
      </c>
      <c r="K83" s="212"/>
      <c r="L83" s="213"/>
      <c r="M83" s="214"/>
      <c r="N83" s="214"/>
      <c r="O83" s="214"/>
      <c r="Q83" s="216"/>
      <c r="R83" s="53">
        <f t="shared" si="2"/>
        <v>-0.2</v>
      </c>
    </row>
    <row r="84" spans="1:18" s="215" customFormat="1" ht="25.5" x14ac:dyDescent="0.2">
      <c r="A84" s="206" t="s">
        <v>117</v>
      </c>
      <c r="B84" s="207" t="s">
        <v>814</v>
      </c>
      <c r="C84" s="208">
        <v>0.7</v>
      </c>
      <c r="D84" s="209" t="s">
        <v>46</v>
      </c>
      <c r="E84" s="155" t="s">
        <v>711</v>
      </c>
      <c r="F84" s="210" t="s">
        <v>326</v>
      </c>
      <c r="G84" s="211" t="s">
        <v>815</v>
      </c>
      <c r="H84" s="211" t="s">
        <v>797</v>
      </c>
      <c r="I84" s="211" t="s">
        <v>798</v>
      </c>
      <c r="J84" s="212" t="s">
        <v>798</v>
      </c>
      <c r="K84" s="212"/>
      <c r="L84" s="213"/>
      <c r="M84" s="214"/>
      <c r="N84" s="214"/>
      <c r="O84" s="214"/>
      <c r="Q84" s="216"/>
      <c r="R84" s="53">
        <f t="shared" si="2"/>
        <v>-0.7</v>
      </c>
    </row>
    <row r="85" spans="1:18" s="215" customFormat="1" ht="25.5" x14ac:dyDescent="0.2">
      <c r="A85" s="206" t="s">
        <v>120</v>
      </c>
      <c r="B85" s="207" t="s">
        <v>814</v>
      </c>
      <c r="C85" s="208">
        <v>1.4</v>
      </c>
      <c r="D85" s="209" t="s">
        <v>46</v>
      </c>
      <c r="E85" s="155" t="s">
        <v>711</v>
      </c>
      <c r="F85" s="210" t="s">
        <v>326</v>
      </c>
      <c r="G85" s="211" t="s">
        <v>816</v>
      </c>
      <c r="H85" s="211" t="s">
        <v>797</v>
      </c>
      <c r="I85" s="211" t="s">
        <v>798</v>
      </c>
      <c r="J85" s="212" t="s">
        <v>798</v>
      </c>
      <c r="K85" s="212"/>
      <c r="L85" s="213"/>
      <c r="M85" s="214"/>
      <c r="N85" s="214"/>
      <c r="O85" s="214"/>
      <c r="Q85" s="216"/>
      <c r="R85" s="53">
        <f t="shared" si="2"/>
        <v>-1.4</v>
      </c>
    </row>
    <row r="86" spans="1:18" s="215" customFormat="1" ht="25.5" x14ac:dyDescent="0.2">
      <c r="A86" s="206" t="s">
        <v>124</v>
      </c>
      <c r="B86" s="207" t="s">
        <v>817</v>
      </c>
      <c r="C86" s="208">
        <v>0.2</v>
      </c>
      <c r="D86" s="209" t="s">
        <v>46</v>
      </c>
      <c r="E86" s="155" t="s">
        <v>711</v>
      </c>
      <c r="F86" s="210" t="s">
        <v>818</v>
      </c>
      <c r="G86" s="211" t="s">
        <v>819</v>
      </c>
      <c r="H86" s="211" t="s">
        <v>797</v>
      </c>
      <c r="I86" s="211" t="s">
        <v>798</v>
      </c>
      <c r="J86" s="212" t="s">
        <v>798</v>
      </c>
      <c r="K86" s="212"/>
      <c r="L86" s="213"/>
      <c r="M86" s="214"/>
      <c r="N86" s="214"/>
      <c r="O86" s="214"/>
      <c r="Q86" s="216"/>
      <c r="R86" s="53">
        <f t="shared" si="2"/>
        <v>-0.2</v>
      </c>
    </row>
    <row r="87" spans="1:18" ht="40.5" x14ac:dyDescent="0.2">
      <c r="A87" s="178" t="s">
        <v>820</v>
      </c>
      <c r="B87" s="22" t="s">
        <v>821</v>
      </c>
      <c r="C87" s="23">
        <f>SUM(C88:C89)</f>
        <v>167</v>
      </c>
      <c r="D87" s="16"/>
      <c r="E87" s="17"/>
      <c r="F87" s="179"/>
      <c r="G87" s="159"/>
      <c r="H87" s="179"/>
      <c r="I87" s="20"/>
      <c r="J87" s="18"/>
      <c r="K87" s="18"/>
      <c r="L87" s="186"/>
      <c r="M87" s="4"/>
      <c r="N87" s="4">
        <v>1</v>
      </c>
      <c r="Q87" s="49"/>
      <c r="R87" s="53">
        <f t="shared" si="2"/>
        <v>-167</v>
      </c>
    </row>
    <row r="88" spans="1:18" s="216" customFormat="1" ht="38.25" x14ac:dyDescent="0.2">
      <c r="A88" s="206" t="s">
        <v>44</v>
      </c>
      <c r="B88" s="207" t="s">
        <v>841</v>
      </c>
      <c r="C88" s="208">
        <v>129</v>
      </c>
      <c r="D88" s="209" t="s">
        <v>308</v>
      </c>
      <c r="E88" s="155" t="s">
        <v>823</v>
      </c>
      <c r="F88" s="210" t="s">
        <v>774</v>
      </c>
      <c r="G88" s="211"/>
      <c r="H88" s="211" t="s">
        <v>842</v>
      </c>
      <c r="I88" s="219" t="s">
        <v>465</v>
      </c>
      <c r="J88" s="219" t="s">
        <v>465</v>
      </c>
      <c r="K88" s="212"/>
      <c r="L88" s="220"/>
      <c r="M88" s="214"/>
      <c r="N88" s="214"/>
      <c r="O88" s="214"/>
      <c r="R88" s="53">
        <f t="shared" si="2"/>
        <v>-129</v>
      </c>
    </row>
    <row r="89" spans="1:18" s="216" customFormat="1" ht="38.25" x14ac:dyDescent="0.2">
      <c r="A89" s="206" t="s">
        <v>55</v>
      </c>
      <c r="B89" s="207" t="s">
        <v>843</v>
      </c>
      <c r="C89" s="208">
        <v>38</v>
      </c>
      <c r="D89" s="209" t="s">
        <v>308</v>
      </c>
      <c r="E89" s="155" t="s">
        <v>823</v>
      </c>
      <c r="F89" s="210" t="s">
        <v>844</v>
      </c>
      <c r="G89" s="211"/>
      <c r="H89" s="211" t="s">
        <v>842</v>
      </c>
      <c r="I89" s="219" t="s">
        <v>465</v>
      </c>
      <c r="J89" s="219" t="s">
        <v>465</v>
      </c>
      <c r="K89" s="212"/>
      <c r="L89" s="220"/>
      <c r="M89" s="214"/>
      <c r="N89" s="214"/>
      <c r="O89" s="214"/>
      <c r="R89" s="53">
        <f t="shared" si="2"/>
        <v>-38</v>
      </c>
    </row>
    <row r="90" spans="1:18" ht="13.5" x14ac:dyDescent="0.2">
      <c r="A90" s="178" t="s">
        <v>845</v>
      </c>
      <c r="B90" s="22" t="s">
        <v>846</v>
      </c>
      <c r="C90" s="23">
        <f>SUM(C91:C91)</f>
        <v>37.51</v>
      </c>
      <c r="D90" s="16"/>
      <c r="E90" s="17"/>
      <c r="F90" s="179"/>
      <c r="G90" s="159"/>
      <c r="H90" s="179"/>
      <c r="I90" s="20"/>
      <c r="J90" s="18"/>
      <c r="K90" s="18"/>
      <c r="L90" s="185"/>
      <c r="M90" s="4"/>
      <c r="R90" s="53">
        <f t="shared" si="2"/>
        <v>-37.51</v>
      </c>
    </row>
    <row r="91" spans="1:18" s="215" customFormat="1" ht="153" x14ac:dyDescent="0.2">
      <c r="A91" s="206" t="s">
        <v>44</v>
      </c>
      <c r="B91" s="207" t="s">
        <v>869</v>
      </c>
      <c r="C91" s="208">
        <f>31.05+6.46</f>
        <v>37.51</v>
      </c>
      <c r="D91" s="209" t="s">
        <v>46</v>
      </c>
      <c r="E91" s="155" t="s">
        <v>505</v>
      </c>
      <c r="F91" s="210" t="s">
        <v>800</v>
      </c>
      <c r="G91" s="211" t="s">
        <v>870</v>
      </c>
      <c r="H91" s="211" t="s">
        <v>635</v>
      </c>
      <c r="I91" s="168" t="s">
        <v>871</v>
      </c>
      <c r="J91" s="211" t="s">
        <v>872</v>
      </c>
      <c r="K91" s="212"/>
      <c r="L91" s="226"/>
      <c r="M91" s="214" t="s">
        <v>391</v>
      </c>
      <c r="N91" s="214"/>
      <c r="O91" s="214"/>
      <c r="Q91" s="215">
        <v>31.05</v>
      </c>
      <c r="R91" s="53">
        <f t="shared" si="2"/>
        <v>-6.4599999999999973</v>
      </c>
    </row>
    <row r="92" spans="1:18" s="49" customFormat="1" ht="27" x14ac:dyDescent="0.2">
      <c r="A92" s="13" t="s">
        <v>878</v>
      </c>
      <c r="B92" s="22" t="s">
        <v>879</v>
      </c>
      <c r="C92" s="23">
        <f>C93+C106+C109+C121+C133</f>
        <v>145.45999999999998</v>
      </c>
      <c r="D92" s="37"/>
      <c r="E92" s="38"/>
      <c r="F92" s="19"/>
      <c r="G92" s="159"/>
      <c r="H92" s="19"/>
      <c r="I92" s="40"/>
      <c r="J92" s="19"/>
      <c r="K92" s="19"/>
      <c r="L92" s="183"/>
      <c r="M92" s="4" t="s">
        <v>391</v>
      </c>
      <c r="N92" s="4"/>
      <c r="O92" s="4"/>
      <c r="R92" s="53">
        <f t="shared" si="2"/>
        <v>-145.45999999999998</v>
      </c>
    </row>
    <row r="93" spans="1:18" s="49" customFormat="1" ht="27" x14ac:dyDescent="0.2">
      <c r="A93" s="178" t="s">
        <v>613</v>
      </c>
      <c r="B93" s="22" t="s">
        <v>880</v>
      </c>
      <c r="C93" s="23">
        <f>SUM(C94:C105)</f>
        <v>2.5100000000000002</v>
      </c>
      <c r="D93" s="16"/>
      <c r="E93" s="17"/>
      <c r="F93" s="179"/>
      <c r="G93" s="159"/>
      <c r="H93" s="179"/>
      <c r="I93" s="20"/>
      <c r="J93" s="18"/>
      <c r="K93" s="18"/>
      <c r="L93" s="183"/>
      <c r="M93" s="4"/>
      <c r="N93" s="4"/>
      <c r="O93" s="4"/>
      <c r="R93" s="53">
        <f t="shared" si="2"/>
        <v>-2.5100000000000002</v>
      </c>
    </row>
    <row r="94" spans="1:18" s="215" customFormat="1" ht="38.25" x14ac:dyDescent="0.2">
      <c r="A94" s="41" t="s">
        <v>44</v>
      </c>
      <c r="B94" s="245" t="s">
        <v>994</v>
      </c>
      <c r="C94" s="91">
        <v>0.18</v>
      </c>
      <c r="D94" s="71" t="s">
        <v>608</v>
      </c>
      <c r="E94" s="70" t="s">
        <v>608</v>
      </c>
      <c r="F94" s="210" t="s">
        <v>430</v>
      </c>
      <c r="G94" s="159"/>
      <c r="H94" s="211" t="s">
        <v>995</v>
      </c>
      <c r="I94" s="139" t="s">
        <v>996</v>
      </c>
      <c r="J94" s="139" t="s">
        <v>996</v>
      </c>
      <c r="K94" s="212"/>
      <c r="L94" s="214"/>
      <c r="M94" s="214"/>
      <c r="N94" s="214"/>
      <c r="O94" s="214"/>
      <c r="R94" s="53">
        <f t="shared" ref="R94:R117" si="3">Q94-C94</f>
        <v>-0.18</v>
      </c>
    </row>
    <row r="95" spans="1:18" ht="76.5" x14ac:dyDescent="0.2">
      <c r="A95" s="41" t="s">
        <v>55</v>
      </c>
      <c r="B95" s="165" t="s">
        <v>997</v>
      </c>
      <c r="C95" s="154">
        <v>0.15</v>
      </c>
      <c r="D95" s="162" t="s">
        <v>945</v>
      </c>
      <c r="E95" s="163" t="s">
        <v>448</v>
      </c>
      <c r="F95" s="164" t="s">
        <v>219</v>
      </c>
      <c r="G95" s="156" t="s">
        <v>126</v>
      </c>
      <c r="H95" s="157" t="s">
        <v>998</v>
      </c>
      <c r="I95" s="161" t="s">
        <v>999</v>
      </c>
      <c r="J95" s="161" t="s">
        <v>999</v>
      </c>
      <c r="K95" s="8"/>
      <c r="R95" s="53">
        <f t="shared" si="3"/>
        <v>-0.15</v>
      </c>
    </row>
    <row r="96" spans="1:18" ht="76.5" x14ac:dyDescent="0.2">
      <c r="A96" s="41" t="s">
        <v>62</v>
      </c>
      <c r="B96" s="165" t="s">
        <v>1000</v>
      </c>
      <c r="C96" s="154">
        <v>0.25</v>
      </c>
      <c r="D96" s="162" t="s">
        <v>945</v>
      </c>
      <c r="E96" s="163" t="s">
        <v>448</v>
      </c>
      <c r="F96" s="164" t="s">
        <v>650</v>
      </c>
      <c r="G96" s="156" t="s">
        <v>1001</v>
      </c>
      <c r="H96" s="157" t="s">
        <v>998</v>
      </c>
      <c r="I96" s="161" t="s">
        <v>999</v>
      </c>
      <c r="J96" s="161" t="s">
        <v>999</v>
      </c>
      <c r="K96" s="8"/>
      <c r="R96" s="53">
        <f t="shared" si="3"/>
        <v>-0.25</v>
      </c>
    </row>
    <row r="97" spans="1:18" ht="76.5" x14ac:dyDescent="0.2">
      <c r="A97" s="41" t="s">
        <v>70</v>
      </c>
      <c r="B97" s="165" t="s">
        <v>1002</v>
      </c>
      <c r="C97" s="154">
        <v>0.2</v>
      </c>
      <c r="D97" s="162" t="s">
        <v>945</v>
      </c>
      <c r="E97" s="163" t="s">
        <v>448</v>
      </c>
      <c r="F97" s="164" t="s">
        <v>309</v>
      </c>
      <c r="G97" s="156" t="s">
        <v>1003</v>
      </c>
      <c r="H97" s="157" t="s">
        <v>998</v>
      </c>
      <c r="I97" s="161" t="s">
        <v>999</v>
      </c>
      <c r="J97" s="161" t="s">
        <v>999</v>
      </c>
      <c r="K97" s="8"/>
      <c r="R97" s="53">
        <f t="shared" si="3"/>
        <v>-0.2</v>
      </c>
    </row>
    <row r="98" spans="1:18" ht="76.5" x14ac:dyDescent="0.2">
      <c r="A98" s="41" t="s">
        <v>79</v>
      </c>
      <c r="B98" s="165" t="s">
        <v>1004</v>
      </c>
      <c r="C98" s="154">
        <v>0.2</v>
      </c>
      <c r="D98" s="162" t="s">
        <v>945</v>
      </c>
      <c r="E98" s="163" t="s">
        <v>448</v>
      </c>
      <c r="F98" s="164" t="s">
        <v>424</v>
      </c>
      <c r="G98" s="156" t="s">
        <v>1005</v>
      </c>
      <c r="H98" s="157" t="s">
        <v>998</v>
      </c>
      <c r="I98" s="161" t="s">
        <v>999</v>
      </c>
      <c r="J98" s="161" t="s">
        <v>999</v>
      </c>
      <c r="K98" s="8"/>
      <c r="R98" s="53">
        <f t="shared" si="3"/>
        <v>-0.2</v>
      </c>
    </row>
    <row r="99" spans="1:18" ht="76.5" x14ac:dyDescent="0.2">
      <c r="A99" s="41" t="s">
        <v>86</v>
      </c>
      <c r="B99" s="165" t="s">
        <v>1006</v>
      </c>
      <c r="C99" s="154">
        <v>0.2</v>
      </c>
      <c r="D99" s="162" t="s">
        <v>1007</v>
      </c>
      <c r="E99" s="163" t="s">
        <v>448</v>
      </c>
      <c r="F99" s="164" t="s">
        <v>427</v>
      </c>
      <c r="G99" s="156" t="s">
        <v>1008</v>
      </c>
      <c r="H99" s="157" t="s">
        <v>998</v>
      </c>
      <c r="I99" s="161" t="s">
        <v>999</v>
      </c>
      <c r="J99" s="161" t="s">
        <v>999</v>
      </c>
      <c r="K99" s="8"/>
      <c r="R99" s="53">
        <f t="shared" si="3"/>
        <v>-0.2</v>
      </c>
    </row>
    <row r="100" spans="1:18" ht="76.5" x14ac:dyDescent="0.2">
      <c r="A100" s="41" t="s">
        <v>91</v>
      </c>
      <c r="B100" s="165" t="s">
        <v>1009</v>
      </c>
      <c r="C100" s="154">
        <v>0.2</v>
      </c>
      <c r="D100" s="162" t="s">
        <v>945</v>
      </c>
      <c r="E100" s="163" t="s">
        <v>448</v>
      </c>
      <c r="F100" s="164" t="s">
        <v>1010</v>
      </c>
      <c r="G100" s="156" t="s">
        <v>1011</v>
      </c>
      <c r="H100" s="157" t="s">
        <v>998</v>
      </c>
      <c r="I100" s="161" t="s">
        <v>999</v>
      </c>
      <c r="J100" s="161" t="s">
        <v>999</v>
      </c>
      <c r="K100" s="8"/>
      <c r="R100" s="53">
        <f t="shared" si="3"/>
        <v>-0.2</v>
      </c>
    </row>
    <row r="101" spans="1:18" ht="76.5" x14ac:dyDescent="0.2">
      <c r="A101" s="41" t="s">
        <v>94</v>
      </c>
      <c r="B101" s="165" t="s">
        <v>1012</v>
      </c>
      <c r="C101" s="154">
        <v>0.2</v>
      </c>
      <c r="D101" s="162" t="s">
        <v>945</v>
      </c>
      <c r="E101" s="163" t="s">
        <v>448</v>
      </c>
      <c r="F101" s="164" t="s">
        <v>552</v>
      </c>
      <c r="G101" s="156" t="s">
        <v>1013</v>
      </c>
      <c r="H101" s="157" t="s">
        <v>998</v>
      </c>
      <c r="I101" s="161" t="s">
        <v>999</v>
      </c>
      <c r="J101" s="161" t="s">
        <v>999</v>
      </c>
      <c r="K101" s="8"/>
      <c r="R101" s="53">
        <f t="shared" si="3"/>
        <v>-0.2</v>
      </c>
    </row>
    <row r="102" spans="1:18" ht="76.5" x14ac:dyDescent="0.2">
      <c r="A102" s="41" t="s">
        <v>102</v>
      </c>
      <c r="B102" s="165" t="s">
        <v>1014</v>
      </c>
      <c r="C102" s="154">
        <v>0.3</v>
      </c>
      <c r="D102" s="162" t="s">
        <v>945</v>
      </c>
      <c r="E102" s="163" t="s">
        <v>448</v>
      </c>
      <c r="F102" s="164" t="s">
        <v>574</v>
      </c>
      <c r="G102" s="156" t="s">
        <v>1015</v>
      </c>
      <c r="H102" s="157" t="s">
        <v>998</v>
      </c>
      <c r="I102" s="161" t="s">
        <v>999</v>
      </c>
      <c r="J102" s="161" t="s">
        <v>999</v>
      </c>
      <c r="K102" s="8"/>
      <c r="R102" s="53">
        <f t="shared" si="3"/>
        <v>-0.3</v>
      </c>
    </row>
    <row r="103" spans="1:18" ht="25.5" x14ac:dyDescent="0.2">
      <c r="A103" s="41" t="s">
        <v>107</v>
      </c>
      <c r="B103" s="153" t="s">
        <v>1016</v>
      </c>
      <c r="C103" s="154">
        <v>0.2</v>
      </c>
      <c r="D103" s="162" t="s">
        <v>46</v>
      </c>
      <c r="E103" s="163" t="s">
        <v>1017</v>
      </c>
      <c r="F103" s="164" t="s">
        <v>574</v>
      </c>
      <c r="G103" s="156" t="s">
        <v>1015</v>
      </c>
      <c r="H103" s="157" t="s">
        <v>1018</v>
      </c>
      <c r="I103" s="161" t="s">
        <v>1019</v>
      </c>
      <c r="J103" s="161" t="s">
        <v>1019</v>
      </c>
      <c r="K103" s="8"/>
      <c r="R103" s="53">
        <f t="shared" si="3"/>
        <v>-0.2</v>
      </c>
    </row>
    <row r="104" spans="1:18" ht="25.5" x14ac:dyDescent="0.2">
      <c r="A104" s="41" t="s">
        <v>112</v>
      </c>
      <c r="B104" s="153" t="s">
        <v>1020</v>
      </c>
      <c r="C104" s="154">
        <v>0.28000000000000003</v>
      </c>
      <c r="D104" s="162" t="s">
        <v>1017</v>
      </c>
      <c r="E104" s="163" t="s">
        <v>945</v>
      </c>
      <c r="F104" s="164" t="s">
        <v>574</v>
      </c>
      <c r="G104" s="156" t="s">
        <v>1015</v>
      </c>
      <c r="H104" s="157" t="s">
        <v>1021</v>
      </c>
      <c r="I104" s="161" t="s">
        <v>1019</v>
      </c>
      <c r="J104" s="161" t="s">
        <v>1019</v>
      </c>
      <c r="K104" s="8"/>
      <c r="R104" s="53">
        <f t="shared" si="3"/>
        <v>-0.28000000000000003</v>
      </c>
    </row>
    <row r="105" spans="1:18" ht="25.5" x14ac:dyDescent="0.2">
      <c r="A105" s="41" t="s">
        <v>117</v>
      </c>
      <c r="B105" s="153" t="s">
        <v>1022</v>
      </c>
      <c r="C105" s="154">
        <v>0.15</v>
      </c>
      <c r="D105" s="162" t="s">
        <v>945</v>
      </c>
      <c r="E105" s="163" t="s">
        <v>856</v>
      </c>
      <c r="F105" s="164" t="s">
        <v>650</v>
      </c>
      <c r="G105" s="156" t="s">
        <v>1023</v>
      </c>
      <c r="H105" s="157" t="s">
        <v>1024</v>
      </c>
      <c r="I105" s="161" t="s">
        <v>999</v>
      </c>
      <c r="J105" s="161" t="s">
        <v>999</v>
      </c>
      <c r="K105" s="8"/>
      <c r="R105" s="53">
        <f t="shared" si="3"/>
        <v>-0.15</v>
      </c>
    </row>
    <row r="106" spans="1:18" s="49" customFormat="1" ht="13.5" x14ac:dyDescent="0.2">
      <c r="A106" s="178" t="s">
        <v>387</v>
      </c>
      <c r="B106" s="22" t="s">
        <v>1034</v>
      </c>
      <c r="C106" s="23">
        <f>SUM(C107:C108)</f>
        <v>3.67</v>
      </c>
      <c r="D106" s="24"/>
      <c r="E106" s="25"/>
      <c r="F106" s="246"/>
      <c r="G106" s="159"/>
      <c r="H106" s="254"/>
      <c r="I106" s="28"/>
      <c r="J106" s="25"/>
      <c r="K106" s="26"/>
      <c r="L106" s="183"/>
      <c r="M106" s="4"/>
      <c r="N106" s="4"/>
      <c r="O106" s="4" t="s">
        <v>54</v>
      </c>
      <c r="R106" s="53">
        <f t="shared" si="3"/>
        <v>-3.67</v>
      </c>
    </row>
    <row r="107" spans="1:18" ht="25.5" x14ac:dyDescent="0.2">
      <c r="A107" s="41" t="s">
        <v>44</v>
      </c>
      <c r="B107" s="153" t="s">
        <v>1073</v>
      </c>
      <c r="C107" s="154">
        <v>0.14000000000000001</v>
      </c>
      <c r="D107" s="162" t="s">
        <v>945</v>
      </c>
      <c r="E107" s="163" t="s">
        <v>856</v>
      </c>
      <c r="F107" s="164" t="s">
        <v>650</v>
      </c>
      <c r="G107" s="156" t="s">
        <v>1023</v>
      </c>
      <c r="H107" s="157" t="s">
        <v>1024</v>
      </c>
      <c r="I107" s="161" t="s">
        <v>999</v>
      </c>
      <c r="J107" s="161" t="s">
        <v>999</v>
      </c>
      <c r="K107" s="8"/>
      <c r="R107" s="53">
        <f t="shared" si="3"/>
        <v>-0.14000000000000001</v>
      </c>
    </row>
    <row r="108" spans="1:18" ht="38.25" x14ac:dyDescent="0.2">
      <c r="A108" s="41" t="s">
        <v>55</v>
      </c>
      <c r="B108" s="153" t="s">
        <v>1074</v>
      </c>
      <c r="C108" s="311">
        <v>3.53</v>
      </c>
      <c r="D108" s="162" t="s">
        <v>1053</v>
      </c>
      <c r="E108" s="162" t="s">
        <v>1053</v>
      </c>
      <c r="F108" s="164" t="s">
        <v>726</v>
      </c>
      <c r="G108" s="156" t="s">
        <v>1075</v>
      </c>
      <c r="H108" s="157" t="s">
        <v>1076</v>
      </c>
      <c r="I108" s="161" t="s">
        <v>1077</v>
      </c>
      <c r="J108" s="161" t="s">
        <v>1077</v>
      </c>
      <c r="K108" s="8"/>
      <c r="R108" s="53">
        <f t="shared" si="3"/>
        <v>-3.53</v>
      </c>
    </row>
    <row r="109" spans="1:18" ht="36" x14ac:dyDescent="0.2">
      <c r="A109" s="171" t="s">
        <v>820</v>
      </c>
      <c r="B109" s="172" t="s">
        <v>1078</v>
      </c>
      <c r="C109" s="269">
        <f>SUM(C110:C120)</f>
        <v>0</v>
      </c>
      <c r="D109" s="270"/>
      <c r="E109" s="271"/>
      <c r="F109" s="272"/>
      <c r="G109" s="273" t="s">
        <v>1079</v>
      </c>
      <c r="H109" s="274"/>
      <c r="I109" s="275"/>
      <c r="J109" s="276"/>
      <c r="K109" s="274"/>
      <c r="L109" s="185"/>
      <c r="M109" s="33"/>
      <c r="N109" s="4" t="s">
        <v>54</v>
      </c>
      <c r="O109" s="4" t="s">
        <v>54</v>
      </c>
      <c r="R109" s="53">
        <f t="shared" si="3"/>
        <v>0</v>
      </c>
    </row>
    <row r="110" spans="1:18" s="285" customFormat="1" ht="24" x14ac:dyDescent="0.2">
      <c r="A110" s="277">
        <v>1</v>
      </c>
      <c r="B110" s="278" t="s">
        <v>1080</v>
      </c>
      <c r="C110" s="279"/>
      <c r="D110" s="278" t="s">
        <v>1081</v>
      </c>
      <c r="E110" s="280" t="s">
        <v>1082</v>
      </c>
      <c r="F110" s="278" t="s">
        <v>650</v>
      </c>
      <c r="G110" s="281"/>
      <c r="H110" s="282" t="s">
        <v>1111</v>
      </c>
      <c r="I110" s="136" t="s">
        <v>465</v>
      </c>
      <c r="J110" s="283"/>
      <c r="K110" s="282"/>
      <c r="L110" s="284"/>
      <c r="M110" s="285" t="s">
        <v>391</v>
      </c>
      <c r="Q110" s="285">
        <v>0.25</v>
      </c>
      <c r="R110" s="53">
        <f t="shared" si="3"/>
        <v>0.25</v>
      </c>
    </row>
    <row r="111" spans="1:18" s="285" customFormat="1" ht="23.25" customHeight="1" x14ac:dyDescent="0.2">
      <c r="A111" s="286">
        <v>2</v>
      </c>
      <c r="B111" s="287" t="s">
        <v>1083</v>
      </c>
      <c r="C111" s="288"/>
      <c r="D111" s="278" t="s">
        <v>1081</v>
      </c>
      <c r="E111" s="280" t="s">
        <v>1082</v>
      </c>
      <c r="F111" s="287" t="s">
        <v>861</v>
      </c>
      <c r="G111" s="289"/>
      <c r="H111" s="282" t="s">
        <v>1111</v>
      </c>
      <c r="I111" s="136" t="s">
        <v>465</v>
      </c>
      <c r="J111" s="290"/>
      <c r="K111" s="291"/>
      <c r="L111" s="292"/>
      <c r="M111" s="285" t="s">
        <v>391</v>
      </c>
      <c r="Q111" s="285">
        <v>1.5</v>
      </c>
      <c r="R111" s="53">
        <f t="shared" si="3"/>
        <v>1.5</v>
      </c>
    </row>
    <row r="112" spans="1:18" s="285" customFormat="1" ht="24" x14ac:dyDescent="0.2">
      <c r="A112" s="286">
        <v>3</v>
      </c>
      <c r="B112" s="287" t="s">
        <v>1084</v>
      </c>
      <c r="C112" s="288"/>
      <c r="D112" s="278" t="s">
        <v>1081</v>
      </c>
      <c r="E112" s="280" t="s">
        <v>1082</v>
      </c>
      <c r="F112" s="287" t="s">
        <v>667</v>
      </c>
      <c r="G112" s="289"/>
      <c r="H112" s="282" t="s">
        <v>1111</v>
      </c>
      <c r="I112" s="136" t="s">
        <v>465</v>
      </c>
      <c r="J112" s="290"/>
      <c r="K112" s="291"/>
      <c r="M112" s="285" t="s">
        <v>391</v>
      </c>
      <c r="Q112" s="285">
        <v>0.2</v>
      </c>
      <c r="R112" s="53">
        <f t="shared" si="3"/>
        <v>0.2</v>
      </c>
    </row>
    <row r="113" spans="1:18" s="285" customFormat="1" ht="24" x14ac:dyDescent="0.2">
      <c r="A113" s="286">
        <v>4</v>
      </c>
      <c r="B113" s="287" t="s">
        <v>1085</v>
      </c>
      <c r="C113" s="288"/>
      <c r="D113" s="278" t="s">
        <v>1081</v>
      </c>
      <c r="E113" s="280" t="s">
        <v>1082</v>
      </c>
      <c r="F113" s="287" t="s">
        <v>712</v>
      </c>
      <c r="G113" s="289"/>
      <c r="H113" s="282" t="s">
        <v>1111</v>
      </c>
      <c r="I113" s="136" t="s">
        <v>465</v>
      </c>
      <c r="J113" s="290"/>
      <c r="K113" s="291"/>
      <c r="M113" s="285" t="s">
        <v>391</v>
      </c>
      <c r="Q113" s="285">
        <v>0.19</v>
      </c>
      <c r="R113" s="53">
        <f t="shared" si="3"/>
        <v>0.19</v>
      </c>
    </row>
    <row r="114" spans="1:18" s="285" customFormat="1" ht="24" x14ac:dyDescent="0.2">
      <c r="A114" s="286">
        <v>5</v>
      </c>
      <c r="B114" s="287" t="s">
        <v>1086</v>
      </c>
      <c r="C114" s="288"/>
      <c r="D114" s="278" t="s">
        <v>1081</v>
      </c>
      <c r="E114" s="280" t="s">
        <v>1082</v>
      </c>
      <c r="F114" s="287" t="s">
        <v>1087</v>
      </c>
      <c r="G114" s="289"/>
      <c r="H114" s="282" t="s">
        <v>1111</v>
      </c>
      <c r="I114" s="136" t="s">
        <v>465</v>
      </c>
      <c r="J114" s="290"/>
      <c r="K114" s="291"/>
      <c r="M114" s="285" t="s">
        <v>391</v>
      </c>
      <c r="Q114" s="285">
        <v>1.8699999999999999</v>
      </c>
      <c r="R114" s="53">
        <f t="shared" si="3"/>
        <v>1.8699999999999999</v>
      </c>
    </row>
    <row r="115" spans="1:18" s="285" customFormat="1" ht="24" x14ac:dyDescent="0.2">
      <c r="A115" s="286">
        <v>6</v>
      </c>
      <c r="B115" s="287" t="s">
        <v>1088</v>
      </c>
      <c r="C115" s="288"/>
      <c r="D115" s="278" t="s">
        <v>1081</v>
      </c>
      <c r="E115" s="280" t="s">
        <v>1082</v>
      </c>
      <c r="F115" s="287" t="s">
        <v>1066</v>
      </c>
      <c r="G115" s="289"/>
      <c r="H115" s="282" t="s">
        <v>1111</v>
      </c>
      <c r="I115" s="136" t="s">
        <v>465</v>
      </c>
      <c r="J115" s="290"/>
      <c r="K115" s="291"/>
      <c r="M115" s="285" t="s">
        <v>391</v>
      </c>
      <c r="Q115" s="285">
        <v>2.33</v>
      </c>
      <c r="R115" s="53">
        <f t="shared" si="3"/>
        <v>2.33</v>
      </c>
    </row>
    <row r="116" spans="1:18" s="285" customFormat="1" ht="24" x14ac:dyDescent="0.2">
      <c r="A116" s="286">
        <v>7</v>
      </c>
      <c r="B116" s="287" t="s">
        <v>1089</v>
      </c>
      <c r="C116" s="288"/>
      <c r="D116" s="278" t="s">
        <v>1081</v>
      </c>
      <c r="E116" s="280" t="s">
        <v>1082</v>
      </c>
      <c r="F116" s="287" t="s">
        <v>824</v>
      </c>
      <c r="G116" s="289"/>
      <c r="H116" s="282" t="s">
        <v>1111</v>
      </c>
      <c r="I116" s="136" t="s">
        <v>465</v>
      </c>
      <c r="J116" s="290"/>
      <c r="K116" s="291"/>
      <c r="M116" s="285" t="s">
        <v>391</v>
      </c>
      <c r="R116" s="53">
        <f t="shared" si="3"/>
        <v>0</v>
      </c>
    </row>
    <row r="117" spans="1:18" s="285" customFormat="1" ht="24" x14ac:dyDescent="0.2">
      <c r="A117" s="286">
        <v>8</v>
      </c>
      <c r="B117" s="287" t="s">
        <v>1090</v>
      </c>
      <c r="C117" s="288"/>
      <c r="D117" s="278" t="s">
        <v>1081</v>
      </c>
      <c r="E117" s="280" t="s">
        <v>1082</v>
      </c>
      <c r="F117" s="287" t="s">
        <v>1091</v>
      </c>
      <c r="G117" s="289"/>
      <c r="H117" s="282" t="s">
        <v>1111</v>
      </c>
      <c r="I117" s="136" t="s">
        <v>465</v>
      </c>
      <c r="J117" s="290"/>
      <c r="K117" s="291"/>
      <c r="M117" s="285" t="s">
        <v>391</v>
      </c>
      <c r="Q117" s="285">
        <v>0.31</v>
      </c>
      <c r="R117" s="53">
        <f t="shared" si="3"/>
        <v>0.31</v>
      </c>
    </row>
    <row r="118" spans="1:18" s="285" customFormat="1" ht="24" x14ac:dyDescent="0.2">
      <c r="A118" s="286">
        <v>9</v>
      </c>
      <c r="B118" s="287" t="s">
        <v>1092</v>
      </c>
      <c r="C118" s="288"/>
      <c r="D118" s="278" t="s">
        <v>1081</v>
      </c>
      <c r="E118" s="280" t="s">
        <v>1082</v>
      </c>
      <c r="F118" s="287" t="s">
        <v>726</v>
      </c>
      <c r="G118" s="289"/>
      <c r="H118" s="282" t="s">
        <v>1111</v>
      </c>
      <c r="I118" s="136" t="s">
        <v>465</v>
      </c>
      <c r="J118" s="290"/>
      <c r="K118" s="291"/>
      <c r="M118" s="285" t="s">
        <v>391</v>
      </c>
      <c r="R118" s="53">
        <f t="shared" ref="R118:R132" si="4">Q118-C118</f>
        <v>0</v>
      </c>
    </row>
    <row r="119" spans="1:18" s="285" customFormat="1" ht="24" x14ac:dyDescent="0.2">
      <c r="A119" s="286">
        <v>10</v>
      </c>
      <c r="B119" s="287" t="s">
        <v>1093</v>
      </c>
      <c r="C119" s="288"/>
      <c r="D119" s="278" t="s">
        <v>1081</v>
      </c>
      <c r="E119" s="280" t="s">
        <v>1082</v>
      </c>
      <c r="F119" s="287" t="s">
        <v>1094</v>
      </c>
      <c r="G119" s="289"/>
      <c r="H119" s="282" t="s">
        <v>1111</v>
      </c>
      <c r="I119" s="136" t="s">
        <v>465</v>
      </c>
      <c r="J119" s="290"/>
      <c r="K119" s="291"/>
      <c r="M119" s="285" t="s">
        <v>391</v>
      </c>
      <c r="Q119" s="285">
        <v>0.9</v>
      </c>
      <c r="R119" s="53">
        <f t="shared" si="4"/>
        <v>0.9</v>
      </c>
    </row>
    <row r="120" spans="1:18" s="285" customFormat="1" ht="24" x14ac:dyDescent="0.2">
      <c r="A120" s="293">
        <v>11</v>
      </c>
      <c r="B120" s="294" t="s">
        <v>1095</v>
      </c>
      <c r="C120" s="295"/>
      <c r="D120" s="278" t="s">
        <v>1081</v>
      </c>
      <c r="E120" s="280" t="s">
        <v>1082</v>
      </c>
      <c r="F120" s="294" t="s">
        <v>1059</v>
      </c>
      <c r="G120" s="296"/>
      <c r="H120" s="282" t="s">
        <v>1111</v>
      </c>
      <c r="I120" s="136" t="s">
        <v>465</v>
      </c>
      <c r="J120" s="297"/>
      <c r="K120" s="298"/>
      <c r="M120" s="285" t="s">
        <v>391</v>
      </c>
      <c r="R120" s="53">
        <f t="shared" si="4"/>
        <v>0</v>
      </c>
    </row>
    <row r="121" spans="1:18" s="285" customFormat="1" ht="24" x14ac:dyDescent="0.2">
      <c r="A121" s="171" t="s">
        <v>845</v>
      </c>
      <c r="B121" s="172" t="s">
        <v>1096</v>
      </c>
      <c r="C121" s="269">
        <f>SUM(C122:C132)</f>
        <v>32.83</v>
      </c>
      <c r="D121" s="270"/>
      <c r="E121" s="271"/>
      <c r="F121" s="272"/>
      <c r="G121" s="273" t="s">
        <v>1097</v>
      </c>
      <c r="H121" s="274"/>
      <c r="I121" s="275"/>
      <c r="J121" s="276"/>
      <c r="K121" s="274"/>
      <c r="R121" s="53">
        <f t="shared" si="4"/>
        <v>-32.83</v>
      </c>
    </row>
    <row r="122" spans="1:18" s="285" customFormat="1" ht="24" x14ac:dyDescent="0.2">
      <c r="A122" s="277">
        <v>1</v>
      </c>
      <c r="B122" s="278" t="s">
        <v>1098</v>
      </c>
      <c r="C122" s="279">
        <v>4.67</v>
      </c>
      <c r="D122" s="278" t="s">
        <v>1081</v>
      </c>
      <c r="E122" s="280" t="s">
        <v>856</v>
      </c>
      <c r="F122" s="278" t="s">
        <v>650</v>
      </c>
      <c r="G122" s="281"/>
      <c r="H122" s="282" t="s">
        <v>1111</v>
      </c>
      <c r="I122" s="136" t="s">
        <v>465</v>
      </c>
      <c r="J122" s="283"/>
      <c r="K122" s="282"/>
      <c r="L122" s="284"/>
      <c r="M122" s="285" t="s">
        <v>391</v>
      </c>
      <c r="Q122" s="285">
        <v>18.850000000000001</v>
      </c>
      <c r="R122" s="53">
        <f t="shared" si="4"/>
        <v>14.180000000000001</v>
      </c>
    </row>
    <row r="123" spans="1:18" s="285" customFormat="1" ht="24" x14ac:dyDescent="0.2">
      <c r="A123" s="286">
        <v>2</v>
      </c>
      <c r="B123" s="287" t="s">
        <v>1099</v>
      </c>
      <c r="C123" s="288">
        <v>3.75</v>
      </c>
      <c r="D123" s="278" t="s">
        <v>1081</v>
      </c>
      <c r="E123" s="299" t="s">
        <v>505</v>
      </c>
      <c r="F123" s="287" t="s">
        <v>861</v>
      </c>
      <c r="G123" s="289"/>
      <c r="H123" s="282" t="s">
        <v>1111</v>
      </c>
      <c r="I123" s="136" t="s">
        <v>465</v>
      </c>
      <c r="J123" s="290"/>
      <c r="K123" s="291"/>
      <c r="L123" s="292"/>
      <c r="M123" s="285" t="s">
        <v>391</v>
      </c>
      <c r="Q123" s="285">
        <v>22.98</v>
      </c>
      <c r="R123" s="53">
        <f t="shared" si="4"/>
        <v>19.23</v>
      </c>
    </row>
    <row r="124" spans="1:18" s="285" customFormat="1" ht="24" x14ac:dyDescent="0.2">
      <c r="A124" s="286">
        <v>3</v>
      </c>
      <c r="B124" s="287" t="s">
        <v>1100</v>
      </c>
      <c r="C124" s="288">
        <v>2.21</v>
      </c>
      <c r="D124" s="278" t="s">
        <v>1081</v>
      </c>
      <c r="E124" s="299" t="s">
        <v>505</v>
      </c>
      <c r="F124" s="287" t="s">
        <v>667</v>
      </c>
      <c r="G124" s="289"/>
      <c r="H124" s="282" t="s">
        <v>1111</v>
      </c>
      <c r="I124" s="136" t="s">
        <v>465</v>
      </c>
      <c r="J124" s="290"/>
      <c r="K124" s="291"/>
      <c r="M124" s="285" t="s">
        <v>391</v>
      </c>
      <c r="Q124" s="285">
        <v>14.89</v>
      </c>
      <c r="R124" s="53">
        <f t="shared" si="4"/>
        <v>12.68</v>
      </c>
    </row>
    <row r="125" spans="1:18" s="285" customFormat="1" ht="24" x14ac:dyDescent="0.2">
      <c r="A125" s="286">
        <v>4</v>
      </c>
      <c r="B125" s="287" t="s">
        <v>1101</v>
      </c>
      <c r="C125" s="288">
        <v>1.6600000000000001</v>
      </c>
      <c r="D125" s="278" t="s">
        <v>1081</v>
      </c>
      <c r="E125" s="299" t="s">
        <v>505</v>
      </c>
      <c r="F125" s="287" t="s">
        <v>712</v>
      </c>
      <c r="G125" s="289"/>
      <c r="H125" s="282" t="s">
        <v>1111</v>
      </c>
      <c r="I125" s="136" t="s">
        <v>465</v>
      </c>
      <c r="J125" s="290"/>
      <c r="K125" s="291"/>
      <c r="M125" s="285" t="s">
        <v>391</v>
      </c>
      <c r="Q125" s="285">
        <v>25.52</v>
      </c>
      <c r="R125" s="53">
        <f t="shared" si="4"/>
        <v>23.86</v>
      </c>
    </row>
    <row r="126" spans="1:18" s="285" customFormat="1" ht="24" x14ac:dyDescent="0.2">
      <c r="A126" s="286">
        <v>5</v>
      </c>
      <c r="B126" s="287" t="s">
        <v>1102</v>
      </c>
      <c r="C126" s="288">
        <v>2.52</v>
      </c>
      <c r="D126" s="278" t="s">
        <v>1081</v>
      </c>
      <c r="E126" s="299" t="s">
        <v>505</v>
      </c>
      <c r="F126" s="287" t="s">
        <v>1087</v>
      </c>
      <c r="G126" s="289"/>
      <c r="H126" s="282" t="s">
        <v>1111</v>
      </c>
      <c r="I126" s="136" t="s">
        <v>465</v>
      </c>
      <c r="J126" s="290"/>
      <c r="K126" s="291"/>
      <c r="M126" s="285" t="s">
        <v>391</v>
      </c>
      <c r="Q126" s="285">
        <v>21</v>
      </c>
      <c r="R126" s="53">
        <f t="shared" si="4"/>
        <v>18.48</v>
      </c>
    </row>
    <row r="127" spans="1:18" s="285" customFormat="1" ht="24" x14ac:dyDescent="0.2">
      <c r="A127" s="286">
        <v>6</v>
      </c>
      <c r="B127" s="287" t="s">
        <v>1103</v>
      </c>
      <c r="C127" s="288">
        <v>1.1000000000000001</v>
      </c>
      <c r="D127" s="278" t="s">
        <v>1081</v>
      </c>
      <c r="E127" s="299" t="s">
        <v>505</v>
      </c>
      <c r="F127" s="287" t="s">
        <v>1066</v>
      </c>
      <c r="G127" s="289"/>
      <c r="H127" s="282" t="s">
        <v>1111</v>
      </c>
      <c r="I127" s="136" t="s">
        <v>465</v>
      </c>
      <c r="J127" s="290"/>
      <c r="K127" s="291"/>
      <c r="M127" s="285" t="s">
        <v>391</v>
      </c>
      <c r="Q127" s="285">
        <v>23.97</v>
      </c>
      <c r="R127" s="53">
        <f t="shared" si="4"/>
        <v>22.869999999999997</v>
      </c>
    </row>
    <row r="128" spans="1:18" s="285" customFormat="1" ht="24" x14ac:dyDescent="0.2">
      <c r="A128" s="286">
        <v>7</v>
      </c>
      <c r="B128" s="287" t="s">
        <v>1104</v>
      </c>
      <c r="C128" s="288">
        <v>7.71</v>
      </c>
      <c r="D128" s="278" t="s">
        <v>1081</v>
      </c>
      <c r="E128" s="299" t="s">
        <v>505</v>
      </c>
      <c r="F128" s="287" t="s">
        <v>824</v>
      </c>
      <c r="G128" s="289"/>
      <c r="H128" s="282" t="s">
        <v>1111</v>
      </c>
      <c r="I128" s="136" t="s">
        <v>465</v>
      </c>
      <c r="J128" s="290"/>
      <c r="K128" s="291"/>
      <c r="M128" s="285" t="s">
        <v>391</v>
      </c>
      <c r="Q128" s="285">
        <v>31.83</v>
      </c>
      <c r="R128" s="53">
        <f t="shared" si="4"/>
        <v>24.119999999999997</v>
      </c>
    </row>
    <row r="129" spans="1:18" s="285" customFormat="1" ht="24" x14ac:dyDescent="0.2">
      <c r="A129" s="286">
        <v>8</v>
      </c>
      <c r="B129" s="287" t="s">
        <v>1105</v>
      </c>
      <c r="C129" s="288">
        <v>2.77</v>
      </c>
      <c r="D129" s="278" t="s">
        <v>1081</v>
      </c>
      <c r="E129" s="299" t="s">
        <v>505</v>
      </c>
      <c r="F129" s="287" t="s">
        <v>1091</v>
      </c>
      <c r="G129" s="289"/>
      <c r="H129" s="282" t="s">
        <v>1111</v>
      </c>
      <c r="I129" s="136" t="s">
        <v>465</v>
      </c>
      <c r="J129" s="290"/>
      <c r="K129" s="291"/>
      <c r="M129" s="285" t="s">
        <v>391</v>
      </c>
      <c r="Q129" s="285">
        <v>9.0500000000000007</v>
      </c>
      <c r="R129" s="53">
        <f t="shared" si="4"/>
        <v>6.2800000000000011</v>
      </c>
    </row>
    <row r="130" spans="1:18" s="285" customFormat="1" ht="24" x14ac:dyDescent="0.2">
      <c r="A130" s="286">
        <v>9</v>
      </c>
      <c r="B130" s="287" t="s">
        <v>1106</v>
      </c>
      <c r="C130" s="288">
        <v>1.26</v>
      </c>
      <c r="D130" s="278" t="s">
        <v>1081</v>
      </c>
      <c r="E130" s="299" t="s">
        <v>505</v>
      </c>
      <c r="F130" s="287" t="s">
        <v>726</v>
      </c>
      <c r="G130" s="289"/>
      <c r="H130" s="282" t="s">
        <v>1111</v>
      </c>
      <c r="I130" s="136" t="s">
        <v>465</v>
      </c>
      <c r="J130" s="290"/>
      <c r="K130" s="291"/>
      <c r="M130" s="285" t="s">
        <v>391</v>
      </c>
      <c r="Q130" s="285">
        <v>11.87</v>
      </c>
      <c r="R130" s="53">
        <f t="shared" si="4"/>
        <v>10.61</v>
      </c>
    </row>
    <row r="131" spans="1:18" s="285" customFormat="1" ht="24" x14ac:dyDescent="0.2">
      <c r="A131" s="286">
        <v>10</v>
      </c>
      <c r="B131" s="287" t="s">
        <v>1107</v>
      </c>
      <c r="C131" s="288">
        <v>1.22</v>
      </c>
      <c r="D131" s="278" t="s">
        <v>1081</v>
      </c>
      <c r="E131" s="299" t="s">
        <v>505</v>
      </c>
      <c r="F131" s="287" t="s">
        <v>1094</v>
      </c>
      <c r="G131" s="289"/>
      <c r="H131" s="282" t="s">
        <v>1111</v>
      </c>
      <c r="I131" s="136" t="s">
        <v>465</v>
      </c>
      <c r="J131" s="290"/>
      <c r="K131" s="291"/>
      <c r="M131" s="285" t="s">
        <v>391</v>
      </c>
      <c r="Q131" s="285">
        <v>15.16</v>
      </c>
      <c r="R131" s="53">
        <f t="shared" si="4"/>
        <v>13.94</v>
      </c>
    </row>
    <row r="132" spans="1:18" s="285" customFormat="1" ht="24" x14ac:dyDescent="0.2">
      <c r="A132" s="293">
        <v>11</v>
      </c>
      <c r="B132" s="294" t="s">
        <v>1108</v>
      </c>
      <c r="C132" s="295">
        <v>3.96</v>
      </c>
      <c r="D132" s="278" t="s">
        <v>1081</v>
      </c>
      <c r="E132" s="300" t="s">
        <v>505</v>
      </c>
      <c r="F132" s="294" t="s">
        <v>1059</v>
      </c>
      <c r="G132" s="296"/>
      <c r="H132" s="298" t="s">
        <v>1111</v>
      </c>
      <c r="I132" s="136" t="s">
        <v>465</v>
      </c>
      <c r="J132" s="297"/>
      <c r="K132" s="298"/>
      <c r="M132" s="285" t="s">
        <v>391</v>
      </c>
      <c r="Q132" s="285">
        <v>14.23</v>
      </c>
      <c r="R132" s="53">
        <f t="shared" si="4"/>
        <v>10.27</v>
      </c>
    </row>
    <row r="133" spans="1:18" s="285" customFormat="1" ht="24" x14ac:dyDescent="0.2">
      <c r="A133" s="171" t="s">
        <v>1112</v>
      </c>
      <c r="B133" s="172" t="s">
        <v>1113</v>
      </c>
      <c r="C133" s="269">
        <f>SUM(C134:C144)</f>
        <v>106.44999999999999</v>
      </c>
      <c r="D133" s="270">
        <v>64.900000000000006</v>
      </c>
      <c r="E133" s="271">
        <f>C133-D133</f>
        <v>41.549999999999983</v>
      </c>
      <c r="F133" s="272"/>
      <c r="G133" s="273" t="s">
        <v>1097</v>
      </c>
      <c r="H133" s="274"/>
      <c r="I133" s="275"/>
      <c r="J133" s="276"/>
      <c r="K133" s="274"/>
      <c r="R133" s="53">
        <f t="shared" ref="R133:R144" si="5">Q133-C133</f>
        <v>-106.44999999999999</v>
      </c>
    </row>
    <row r="134" spans="1:18" s="285" customFormat="1" ht="25.5" x14ac:dyDescent="0.2">
      <c r="A134" s="277">
        <v>1</v>
      </c>
      <c r="B134" s="278" t="s">
        <v>1114</v>
      </c>
      <c r="C134" s="279">
        <v>0.56999999999999995</v>
      </c>
      <c r="D134" s="278" t="s">
        <v>1125</v>
      </c>
      <c r="E134" s="280" t="s">
        <v>46</v>
      </c>
      <c r="F134" s="278" t="s">
        <v>650</v>
      </c>
      <c r="G134" s="281" t="s">
        <v>1126</v>
      </c>
      <c r="H134" s="282" t="s">
        <v>1111</v>
      </c>
      <c r="I134" s="136" t="s">
        <v>465</v>
      </c>
      <c r="J134" s="283"/>
      <c r="K134" s="282"/>
      <c r="L134" s="284"/>
      <c r="M134" s="285" t="s">
        <v>391</v>
      </c>
      <c r="Q134" s="285">
        <v>18.850000000000001</v>
      </c>
      <c r="R134" s="53">
        <f t="shared" si="5"/>
        <v>18.28</v>
      </c>
    </row>
    <row r="135" spans="1:18" s="285" customFormat="1" ht="25.5" x14ac:dyDescent="0.2">
      <c r="A135" s="286">
        <v>2</v>
      </c>
      <c r="B135" s="287" t="s">
        <v>1115</v>
      </c>
      <c r="C135" s="288">
        <v>31.509999999999998</v>
      </c>
      <c r="D135" s="278" t="s">
        <v>1125</v>
      </c>
      <c r="E135" s="280" t="s">
        <v>46</v>
      </c>
      <c r="F135" s="287" t="s">
        <v>861</v>
      </c>
      <c r="G135" s="281" t="s">
        <v>1126</v>
      </c>
      <c r="H135" s="282" t="s">
        <v>1111</v>
      </c>
      <c r="I135" s="136" t="s">
        <v>465</v>
      </c>
      <c r="J135" s="290">
        <f>C135-25.16</f>
        <v>6.3499999999999979</v>
      </c>
      <c r="K135" s="291"/>
      <c r="L135" s="292"/>
      <c r="M135" s="285" t="s">
        <v>391</v>
      </c>
      <c r="Q135" s="285">
        <v>22.98</v>
      </c>
      <c r="R135" s="53">
        <f t="shared" si="5"/>
        <v>-8.5299999999999976</v>
      </c>
    </row>
    <row r="136" spans="1:18" s="285" customFormat="1" ht="25.5" x14ac:dyDescent="0.2">
      <c r="A136" s="286">
        <v>3</v>
      </c>
      <c r="B136" s="287" t="s">
        <v>1116</v>
      </c>
      <c r="C136" s="288">
        <v>0</v>
      </c>
      <c r="D136" s="278" t="s">
        <v>1125</v>
      </c>
      <c r="E136" s="280" t="s">
        <v>46</v>
      </c>
      <c r="F136" s="287" t="s">
        <v>667</v>
      </c>
      <c r="G136" s="281" t="s">
        <v>1126</v>
      </c>
      <c r="H136" s="282" t="s">
        <v>1111</v>
      </c>
      <c r="I136" s="136" t="s">
        <v>465</v>
      </c>
      <c r="J136" s="290"/>
      <c r="K136" s="291"/>
      <c r="M136" s="285" t="s">
        <v>391</v>
      </c>
      <c r="Q136" s="285">
        <v>14.89</v>
      </c>
      <c r="R136" s="53">
        <f t="shared" si="5"/>
        <v>14.89</v>
      </c>
    </row>
    <row r="137" spans="1:18" s="285" customFormat="1" ht="25.5" x14ac:dyDescent="0.2">
      <c r="A137" s="286">
        <v>4</v>
      </c>
      <c r="B137" s="287" t="s">
        <v>1117</v>
      </c>
      <c r="C137" s="288">
        <v>29.270000000000003</v>
      </c>
      <c r="D137" s="278" t="s">
        <v>1125</v>
      </c>
      <c r="E137" s="280" t="s">
        <v>46</v>
      </c>
      <c r="F137" s="287" t="s">
        <v>712</v>
      </c>
      <c r="G137" s="281" t="s">
        <v>1126</v>
      </c>
      <c r="H137" s="282" t="s">
        <v>1111</v>
      </c>
      <c r="I137" s="136" t="s">
        <v>465</v>
      </c>
      <c r="J137" s="290"/>
      <c r="K137" s="291"/>
      <c r="M137" s="285" t="s">
        <v>391</v>
      </c>
      <c r="Q137" s="285">
        <v>25.52</v>
      </c>
      <c r="R137" s="53">
        <f t="shared" si="5"/>
        <v>-3.7500000000000036</v>
      </c>
    </row>
    <row r="138" spans="1:18" s="285" customFormat="1" ht="25.5" x14ac:dyDescent="0.2">
      <c r="A138" s="286">
        <v>5</v>
      </c>
      <c r="B138" s="287" t="s">
        <v>1118</v>
      </c>
      <c r="C138" s="288">
        <v>0</v>
      </c>
      <c r="D138" s="278" t="s">
        <v>1125</v>
      </c>
      <c r="E138" s="280" t="s">
        <v>46</v>
      </c>
      <c r="F138" s="287" t="s">
        <v>1087</v>
      </c>
      <c r="G138" s="281" t="s">
        <v>1126</v>
      </c>
      <c r="H138" s="282" t="s">
        <v>1111</v>
      </c>
      <c r="I138" s="136" t="s">
        <v>465</v>
      </c>
      <c r="J138" s="290"/>
      <c r="K138" s="291"/>
      <c r="M138" s="285" t="s">
        <v>391</v>
      </c>
      <c r="Q138" s="285">
        <v>21</v>
      </c>
      <c r="R138" s="53">
        <f t="shared" si="5"/>
        <v>21</v>
      </c>
    </row>
    <row r="139" spans="1:18" s="285" customFormat="1" ht="25.5" x14ac:dyDescent="0.2">
      <c r="A139" s="286">
        <v>6</v>
      </c>
      <c r="B139" s="287" t="s">
        <v>1119</v>
      </c>
      <c r="C139" s="288">
        <v>7</v>
      </c>
      <c r="D139" s="278" t="s">
        <v>1125</v>
      </c>
      <c r="E139" s="280" t="s">
        <v>46</v>
      </c>
      <c r="F139" s="287" t="s">
        <v>1066</v>
      </c>
      <c r="G139" s="281" t="s">
        <v>1126</v>
      </c>
      <c r="H139" s="282" t="s">
        <v>1111</v>
      </c>
      <c r="I139" s="136" t="s">
        <v>465</v>
      </c>
      <c r="J139" s="290"/>
      <c r="K139" s="291"/>
      <c r="M139" s="285" t="s">
        <v>391</v>
      </c>
      <c r="Q139" s="285">
        <v>23.97</v>
      </c>
      <c r="R139" s="53">
        <f t="shared" si="5"/>
        <v>16.97</v>
      </c>
    </row>
    <row r="140" spans="1:18" s="285" customFormat="1" ht="25.5" x14ac:dyDescent="0.2">
      <c r="A140" s="286">
        <v>7</v>
      </c>
      <c r="B140" s="287" t="s">
        <v>1120</v>
      </c>
      <c r="C140" s="288">
        <v>21.39</v>
      </c>
      <c r="D140" s="278" t="s">
        <v>1125</v>
      </c>
      <c r="E140" s="280" t="s">
        <v>46</v>
      </c>
      <c r="F140" s="287" t="s">
        <v>824</v>
      </c>
      <c r="G140" s="281" t="s">
        <v>1126</v>
      </c>
      <c r="H140" s="282" t="s">
        <v>1111</v>
      </c>
      <c r="I140" s="136" t="s">
        <v>465</v>
      </c>
      <c r="J140" s="290"/>
      <c r="K140" s="291"/>
      <c r="M140" s="285" t="s">
        <v>391</v>
      </c>
      <c r="Q140" s="285">
        <v>31.83</v>
      </c>
      <c r="R140" s="53">
        <f t="shared" si="5"/>
        <v>10.439999999999998</v>
      </c>
    </row>
    <row r="141" spans="1:18" s="285" customFormat="1" ht="25.5" x14ac:dyDescent="0.2">
      <c r="A141" s="286">
        <v>8</v>
      </c>
      <c r="B141" s="287" t="s">
        <v>1121</v>
      </c>
      <c r="C141" s="288">
        <v>1.1599999999999999</v>
      </c>
      <c r="D141" s="278" t="s">
        <v>1125</v>
      </c>
      <c r="E141" s="280" t="s">
        <v>46</v>
      </c>
      <c r="F141" s="287" t="s">
        <v>1091</v>
      </c>
      <c r="G141" s="281" t="s">
        <v>1126</v>
      </c>
      <c r="H141" s="282" t="s">
        <v>1111</v>
      </c>
      <c r="I141" s="136" t="s">
        <v>465</v>
      </c>
      <c r="J141" s="290"/>
      <c r="K141" s="291"/>
      <c r="M141" s="285" t="s">
        <v>391</v>
      </c>
      <c r="Q141" s="285">
        <v>9.0500000000000007</v>
      </c>
      <c r="R141" s="53">
        <f t="shared" si="5"/>
        <v>7.8900000000000006</v>
      </c>
    </row>
    <row r="142" spans="1:18" s="285" customFormat="1" ht="25.5" x14ac:dyDescent="0.2">
      <c r="A142" s="286">
        <v>9</v>
      </c>
      <c r="B142" s="287" t="s">
        <v>1122</v>
      </c>
      <c r="C142" s="288">
        <v>0</v>
      </c>
      <c r="D142" s="278" t="s">
        <v>1125</v>
      </c>
      <c r="E142" s="280" t="s">
        <v>46</v>
      </c>
      <c r="F142" s="287" t="s">
        <v>726</v>
      </c>
      <c r="G142" s="281" t="s">
        <v>1126</v>
      </c>
      <c r="H142" s="282" t="s">
        <v>1111</v>
      </c>
      <c r="I142" s="136" t="s">
        <v>465</v>
      </c>
      <c r="J142" s="290"/>
      <c r="K142" s="291"/>
      <c r="M142" s="285" t="s">
        <v>391</v>
      </c>
      <c r="Q142" s="285">
        <v>11.87</v>
      </c>
      <c r="R142" s="53">
        <f t="shared" si="5"/>
        <v>11.87</v>
      </c>
    </row>
    <row r="143" spans="1:18" s="285" customFormat="1" ht="25.5" x14ac:dyDescent="0.2">
      <c r="A143" s="286">
        <v>10</v>
      </c>
      <c r="B143" s="287" t="s">
        <v>1123</v>
      </c>
      <c r="C143" s="288">
        <v>10.220000000000001</v>
      </c>
      <c r="D143" s="278" t="s">
        <v>1125</v>
      </c>
      <c r="E143" s="280" t="s">
        <v>46</v>
      </c>
      <c r="F143" s="287" t="s">
        <v>1094</v>
      </c>
      <c r="G143" s="281" t="s">
        <v>1126</v>
      </c>
      <c r="H143" s="282" t="s">
        <v>1111</v>
      </c>
      <c r="I143" s="136" t="s">
        <v>465</v>
      </c>
      <c r="J143" s="290"/>
      <c r="K143" s="291"/>
      <c r="M143" s="285" t="s">
        <v>391</v>
      </c>
      <c r="Q143" s="285">
        <v>15.16</v>
      </c>
      <c r="R143" s="53">
        <f t="shared" si="5"/>
        <v>4.9399999999999995</v>
      </c>
    </row>
    <row r="144" spans="1:18" s="285" customFormat="1" ht="25.5" x14ac:dyDescent="0.2">
      <c r="A144" s="293">
        <v>11</v>
      </c>
      <c r="B144" s="294" t="s">
        <v>1124</v>
      </c>
      <c r="C144" s="295">
        <v>5.33</v>
      </c>
      <c r="D144" s="294" t="s">
        <v>1125</v>
      </c>
      <c r="E144" s="300" t="s">
        <v>46</v>
      </c>
      <c r="F144" s="294" t="s">
        <v>1059</v>
      </c>
      <c r="G144" s="281" t="s">
        <v>1126</v>
      </c>
      <c r="H144" s="298" t="s">
        <v>1111</v>
      </c>
      <c r="I144" s="136" t="s">
        <v>465</v>
      </c>
      <c r="J144" s="297"/>
      <c r="K144" s="298"/>
      <c r="M144" s="285" t="s">
        <v>391</v>
      </c>
      <c r="Q144" s="285">
        <v>14.23</v>
      </c>
      <c r="R144" s="53">
        <f t="shared" si="5"/>
        <v>8.9</v>
      </c>
    </row>
    <row r="145" spans="1:17" s="285" customFormat="1" ht="25.5" x14ac:dyDescent="0.2">
      <c r="A145" s="3"/>
      <c r="B145" s="301" t="s">
        <v>1109</v>
      </c>
      <c r="C145" s="302"/>
      <c r="D145" s="303"/>
      <c r="E145" s="304"/>
      <c r="F145" s="304"/>
      <c r="G145" s="305"/>
      <c r="H145" s="49"/>
      <c r="I145" s="306"/>
      <c r="J145" s="49"/>
      <c r="K145" s="307"/>
    </row>
    <row r="146" spans="1:17" x14ac:dyDescent="0.2">
      <c r="B146" s="301" t="s">
        <v>1110</v>
      </c>
      <c r="G146" s="305"/>
    </row>
    <row r="150" spans="1:17" x14ac:dyDescent="0.2">
      <c r="C150" s="302" t="e">
        <f>#REF!/4</f>
        <v>#REF!</v>
      </c>
    </row>
    <row r="152" spans="1:17" x14ac:dyDescent="0.2">
      <c r="G152" s="310"/>
    </row>
    <row r="153" spans="1:17" s="49" customFormat="1" x14ac:dyDescent="0.2">
      <c r="A153" s="3"/>
      <c r="B153" s="301"/>
      <c r="C153" s="302"/>
      <c r="D153" s="303"/>
      <c r="E153" s="304"/>
      <c r="F153" s="304"/>
      <c r="G153" s="309"/>
      <c r="I153" s="308"/>
      <c r="K153" s="3"/>
      <c r="L153" s="3"/>
      <c r="M153" s="3"/>
      <c r="N153" s="4"/>
      <c r="O153" s="4"/>
      <c r="P153" s="3"/>
      <c r="Q153" s="3"/>
    </row>
  </sheetData>
  <autoFilter ref="A3:M146"/>
  <mergeCells count="1">
    <mergeCell ref="L3:L4"/>
  </mergeCells>
  <phoneticPr fontId="19" type="noConversion"/>
  <pageMargins left="0.43263888888888902" right="0.23611111111111099" top="0.65" bottom="0.3" header="0.31458333333333299" footer="0.156944444444444"/>
  <pageSetup paperSize="9" scale="80" firstPageNumber="4294963191" fitToHeight="0" orientation="landscape" horizontalDpi="1200" verticalDpi="1200" r:id="rId1"/>
  <headerFooter alignWithMargins="0">
    <oddFooter>&amp;CB10-5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S59"/>
  <sheetViews>
    <sheetView zoomScaleNormal="100" zoomScaleSheetLayoutView="100" workbookViewId="0">
      <pane ySplit="3" topLeftCell="A27" activePane="bottomLeft" state="frozen"/>
      <selection activeCell="C105" sqref="C1:C105"/>
      <selection pane="bottomLeft" activeCell="C105" sqref="C1:C105"/>
    </sheetView>
  </sheetViews>
  <sheetFormatPr defaultColWidth="26.5" defaultRowHeight="12.75" x14ac:dyDescent="0.2"/>
  <cols>
    <col min="1" max="1" width="4.25" style="3" customWidth="1"/>
    <col min="2" max="2" width="26.25" style="301" customWidth="1"/>
    <col min="3" max="3" width="7.75" style="302" customWidth="1"/>
    <col min="4" max="4" width="7.75" style="303" customWidth="1"/>
    <col min="5" max="5" width="6" style="304" customWidth="1"/>
    <col min="6" max="6" width="10.75" style="304" customWidth="1"/>
    <col min="7" max="7" width="15.5" style="309" customWidth="1"/>
    <col min="8" max="8" width="25.875" style="49" customWidth="1"/>
    <col min="9" max="9" width="12.125" style="308" customWidth="1"/>
    <col min="10" max="10" width="27.125" style="49" customWidth="1"/>
    <col min="11" max="11" width="18.5" style="3" customWidth="1"/>
    <col min="12" max="12" width="18.5" style="3" hidden="1" customWidth="1"/>
    <col min="13" max="13" width="9.875" style="3" hidden="1" customWidth="1"/>
    <col min="14" max="15" width="8.875" style="4" hidden="1" customWidth="1"/>
    <col min="16" max="16" width="11.5" style="3" hidden="1" customWidth="1"/>
    <col min="17" max="16384" width="26.5" style="3"/>
  </cols>
  <sheetData>
    <row r="1" spans="1:18" x14ac:dyDescent="0.2">
      <c r="A1" s="1" t="s">
        <v>0</v>
      </c>
      <c r="B1" s="1"/>
      <c r="C1" s="1"/>
      <c r="D1" s="1"/>
      <c r="E1" s="1"/>
      <c r="F1" s="1"/>
      <c r="G1" s="1"/>
      <c r="H1" s="1"/>
      <c r="I1" s="2"/>
      <c r="J1" s="1"/>
    </row>
    <row r="2" spans="1:18" x14ac:dyDescent="0.2">
      <c r="A2" s="1" t="s">
        <v>1</v>
      </c>
      <c r="B2" s="1"/>
      <c r="C2" s="1"/>
      <c r="D2" s="1"/>
      <c r="E2" s="1"/>
      <c r="F2" s="1"/>
      <c r="G2" s="1"/>
      <c r="H2" s="1"/>
      <c r="I2" s="2"/>
      <c r="J2" s="1"/>
    </row>
    <row r="3" spans="1:18" ht="76.5" x14ac:dyDescent="0.2">
      <c r="A3" s="5" t="s">
        <v>2</v>
      </c>
      <c r="B3" s="5" t="s">
        <v>3</v>
      </c>
      <c r="C3" s="6" t="s">
        <v>4</v>
      </c>
      <c r="D3" s="5" t="s">
        <v>5</v>
      </c>
      <c r="E3" s="5" t="s">
        <v>6</v>
      </c>
      <c r="F3" s="5" t="s">
        <v>7</v>
      </c>
      <c r="G3" s="5" t="s">
        <v>8</v>
      </c>
      <c r="H3" s="5" t="s">
        <v>9</v>
      </c>
      <c r="I3" s="7" t="s">
        <v>10</v>
      </c>
      <c r="J3" s="5" t="s">
        <v>11</v>
      </c>
      <c r="K3" s="5" t="s">
        <v>12</v>
      </c>
      <c r="L3" s="1412" t="s">
        <v>13</v>
      </c>
      <c r="M3" s="3" t="s">
        <v>14</v>
      </c>
      <c r="N3" s="4" t="s">
        <v>15</v>
      </c>
      <c r="O3" s="4" t="s">
        <v>15</v>
      </c>
      <c r="P3" s="3" t="s">
        <v>16</v>
      </c>
    </row>
    <row r="4" spans="1:18" hidden="1" x14ac:dyDescent="0.2">
      <c r="A4" s="9" t="s">
        <v>17</v>
      </c>
      <c r="B4" s="9" t="s">
        <v>18</v>
      </c>
      <c r="C4" s="10" t="s">
        <v>19</v>
      </c>
      <c r="D4" s="11" t="s">
        <v>20</v>
      </c>
      <c r="E4" s="9" t="s">
        <v>21</v>
      </c>
      <c r="F4" s="9" t="s">
        <v>22</v>
      </c>
      <c r="G4" s="9" t="s">
        <v>23</v>
      </c>
      <c r="H4" s="9" t="s">
        <v>24</v>
      </c>
      <c r="I4" s="12"/>
      <c r="J4" s="9" t="s">
        <v>25</v>
      </c>
      <c r="K4" s="9"/>
      <c r="L4" s="1412"/>
      <c r="N4" s="4" t="s">
        <v>26</v>
      </c>
      <c r="O4" s="4" t="s">
        <v>27</v>
      </c>
    </row>
    <row r="5" spans="1:18" ht="25.5" hidden="1" customHeight="1" x14ac:dyDescent="0.2">
      <c r="A5" s="13">
        <v>1</v>
      </c>
      <c r="B5" s="14" t="s">
        <v>28</v>
      </c>
      <c r="C5" s="15">
        <v>0</v>
      </c>
      <c r="D5" s="16"/>
      <c r="E5" s="17"/>
      <c r="F5" s="18"/>
      <c r="G5" s="19"/>
      <c r="H5" s="19"/>
      <c r="I5" s="20"/>
      <c r="J5" s="18"/>
      <c r="K5" s="18"/>
      <c r="L5" s="9" t="s">
        <v>29</v>
      </c>
      <c r="M5" s="21"/>
      <c r="N5" s="3"/>
      <c r="O5" s="3"/>
    </row>
    <row r="6" spans="1:18" ht="27" hidden="1" customHeight="1" x14ac:dyDescent="0.2">
      <c r="A6" s="13" t="s">
        <v>30</v>
      </c>
      <c r="B6" s="22" t="s">
        <v>31</v>
      </c>
      <c r="C6" s="23"/>
      <c r="D6" s="24"/>
      <c r="E6" s="25"/>
      <c r="F6" s="26"/>
      <c r="G6" s="27"/>
      <c r="H6" s="27"/>
      <c r="I6" s="28"/>
      <c r="J6" s="26"/>
      <c r="K6" s="26"/>
      <c r="L6" s="29"/>
      <c r="M6" s="4"/>
    </row>
    <row r="7" spans="1:18" ht="27" hidden="1" customHeight="1" x14ac:dyDescent="0.2">
      <c r="A7" s="13" t="s">
        <v>32</v>
      </c>
      <c r="B7" s="22" t="s">
        <v>33</v>
      </c>
      <c r="C7" s="23">
        <v>0</v>
      </c>
      <c r="D7" s="24"/>
      <c r="E7" s="25"/>
      <c r="F7" s="26"/>
      <c r="G7" s="27"/>
      <c r="H7" s="27"/>
      <c r="I7" s="28"/>
      <c r="J7" s="26"/>
      <c r="K7" s="26"/>
      <c r="L7" s="29"/>
      <c r="M7" s="4"/>
    </row>
    <row r="8" spans="1:18" ht="38.25" hidden="1" customHeight="1" x14ac:dyDescent="0.2">
      <c r="A8" s="5" t="s">
        <v>34</v>
      </c>
      <c r="B8" s="30" t="s">
        <v>35</v>
      </c>
      <c r="C8" s="31">
        <v>0</v>
      </c>
      <c r="D8" s="16"/>
      <c r="E8" s="17"/>
      <c r="F8" s="18"/>
      <c r="G8" s="19"/>
      <c r="H8" s="19"/>
      <c r="I8" s="20"/>
      <c r="J8" s="18"/>
      <c r="K8" s="18"/>
      <c r="L8" s="32"/>
      <c r="M8" s="33"/>
    </row>
    <row r="9" spans="1:18" ht="38.25" hidden="1" customHeight="1" x14ac:dyDescent="0.2">
      <c r="A9" s="5" t="s">
        <v>36</v>
      </c>
      <c r="B9" s="30" t="s">
        <v>37</v>
      </c>
      <c r="C9" s="31">
        <v>0</v>
      </c>
      <c r="D9" s="16"/>
      <c r="E9" s="17"/>
      <c r="F9" s="18"/>
      <c r="G9" s="19"/>
      <c r="H9" s="19"/>
      <c r="I9" s="20"/>
      <c r="J9" s="18"/>
      <c r="K9" s="18"/>
      <c r="L9" s="32"/>
      <c r="M9" s="33"/>
    </row>
    <row r="10" spans="1:18" ht="25.5" hidden="1" customHeight="1" x14ac:dyDescent="0.2">
      <c r="A10" s="5" t="s">
        <v>38</v>
      </c>
      <c r="B10" s="30" t="s">
        <v>39</v>
      </c>
      <c r="C10" s="31">
        <v>0</v>
      </c>
      <c r="D10" s="16"/>
      <c r="E10" s="17"/>
      <c r="F10" s="18"/>
      <c r="G10" s="34"/>
      <c r="H10" s="19"/>
      <c r="I10" s="20"/>
      <c r="J10" s="18"/>
      <c r="K10" s="18"/>
      <c r="L10" s="32"/>
      <c r="M10" s="33"/>
    </row>
    <row r="11" spans="1:18" ht="12.75" hidden="1" customHeight="1" x14ac:dyDescent="0.2">
      <c r="A11" s="13">
        <v>2</v>
      </c>
      <c r="B11" s="14" t="s">
        <v>40</v>
      </c>
      <c r="C11" s="15">
        <v>3441.439343333333</v>
      </c>
      <c r="D11" s="16"/>
      <c r="E11" s="17"/>
      <c r="F11" s="35"/>
      <c r="G11" s="36"/>
      <c r="H11" s="19"/>
      <c r="I11" s="20"/>
      <c r="J11" s="18"/>
      <c r="K11" s="18"/>
      <c r="L11" s="32"/>
      <c r="M11" s="33"/>
    </row>
    <row r="12" spans="1:18" ht="40.5" hidden="1" customHeight="1" x14ac:dyDescent="0.2">
      <c r="A12" s="5" t="s">
        <v>41</v>
      </c>
      <c r="B12" s="22" t="s">
        <v>39</v>
      </c>
      <c r="C12" s="23">
        <f>C13+C31</f>
        <v>385.07</v>
      </c>
      <c r="D12" s="37"/>
      <c r="E12" s="38"/>
      <c r="F12" s="36"/>
      <c r="G12" s="39"/>
      <c r="H12" s="19"/>
      <c r="I12" s="40"/>
      <c r="J12" s="19"/>
      <c r="K12" s="19"/>
      <c r="L12" s="32"/>
      <c r="M12" s="33"/>
    </row>
    <row r="13" spans="1:18" ht="67.5" hidden="1" x14ac:dyDescent="0.2">
      <c r="A13" s="5" t="s">
        <v>42</v>
      </c>
      <c r="B13" s="22" t="s">
        <v>43</v>
      </c>
      <c r="C13" s="23">
        <f>SUM(C14:C30)</f>
        <v>119.19999999999999</v>
      </c>
      <c r="D13" s="37"/>
      <c r="E13" s="38"/>
      <c r="F13" s="36"/>
      <c r="G13" s="39"/>
      <c r="H13" s="19"/>
      <c r="I13" s="40"/>
      <c r="J13" s="19"/>
      <c r="K13" s="19"/>
      <c r="L13" s="32"/>
      <c r="M13" s="33"/>
    </row>
    <row r="14" spans="1:18" s="49" customFormat="1" ht="38.25" x14ac:dyDescent="0.2">
      <c r="A14" s="81" t="s">
        <v>181</v>
      </c>
      <c r="B14" s="82" t="s">
        <v>182</v>
      </c>
      <c r="C14" s="83">
        <v>0.02</v>
      </c>
      <c r="D14" s="84" t="s">
        <v>183</v>
      </c>
      <c r="E14" s="85" t="s">
        <v>57</v>
      </c>
      <c r="F14" s="86" t="s">
        <v>98</v>
      </c>
      <c r="G14" s="87" t="s">
        <v>184</v>
      </c>
      <c r="H14" s="88" t="s">
        <v>50</v>
      </c>
      <c r="I14" s="89" t="s">
        <v>159</v>
      </c>
      <c r="J14" s="89" t="s">
        <v>185</v>
      </c>
      <c r="K14" s="42"/>
      <c r="L14" s="48"/>
      <c r="M14" s="33" t="s">
        <v>54</v>
      </c>
      <c r="N14" s="4" t="s">
        <v>54</v>
      </c>
      <c r="O14" s="4" t="s">
        <v>54</v>
      </c>
      <c r="Q14" s="3">
        <v>0.02</v>
      </c>
      <c r="R14" s="53">
        <f t="shared" ref="R14:R29" si="0">Q14-C14</f>
        <v>0</v>
      </c>
    </row>
    <row r="15" spans="1:18" s="49" customFormat="1" ht="38.25" x14ac:dyDescent="0.2">
      <c r="A15" s="81" t="s">
        <v>186</v>
      </c>
      <c r="B15" s="82" t="s">
        <v>187</v>
      </c>
      <c r="C15" s="83">
        <v>0.02</v>
      </c>
      <c r="D15" s="84" t="s">
        <v>183</v>
      </c>
      <c r="E15" s="85" t="s">
        <v>57</v>
      </c>
      <c r="F15" s="86" t="s">
        <v>98</v>
      </c>
      <c r="G15" s="87" t="s">
        <v>184</v>
      </c>
      <c r="H15" s="88" t="s">
        <v>50</v>
      </c>
      <c r="I15" s="89" t="s">
        <v>159</v>
      </c>
      <c r="J15" s="89" t="s">
        <v>185</v>
      </c>
      <c r="K15" s="42"/>
      <c r="L15" s="48"/>
      <c r="M15" s="33" t="s">
        <v>54</v>
      </c>
      <c r="N15" s="4" t="s">
        <v>54</v>
      </c>
      <c r="O15" s="4" t="s">
        <v>54</v>
      </c>
      <c r="Q15" s="3">
        <v>0.02</v>
      </c>
      <c r="R15" s="53">
        <f t="shared" si="0"/>
        <v>0</v>
      </c>
    </row>
    <row r="16" spans="1:18" ht="51" hidden="1" x14ac:dyDescent="0.2">
      <c r="A16" s="81" t="s">
        <v>247</v>
      </c>
      <c r="B16" s="82" t="s">
        <v>248</v>
      </c>
      <c r="C16" s="91">
        <v>3.57</v>
      </c>
      <c r="D16" s="84" t="s">
        <v>96</v>
      </c>
      <c r="E16" s="85" t="s">
        <v>57</v>
      </c>
      <c r="F16" s="92" t="s">
        <v>98</v>
      </c>
      <c r="G16" s="92"/>
      <c r="H16" s="93" t="s">
        <v>50</v>
      </c>
      <c r="I16" s="92" t="s">
        <v>249</v>
      </c>
      <c r="J16" s="92" t="s">
        <v>250</v>
      </c>
      <c r="K16" s="19"/>
      <c r="L16" s="48" t="e">
        <f>ROUND(#REF!,2)&amp;" ha"</f>
        <v>#REF!</v>
      </c>
      <c r="M16" s="33" t="s">
        <v>54</v>
      </c>
      <c r="N16" s="4" t="s">
        <v>54</v>
      </c>
      <c r="O16" s="4" t="s">
        <v>54</v>
      </c>
      <c r="Q16" s="3">
        <v>3.57</v>
      </c>
      <c r="R16" s="53">
        <f t="shared" si="0"/>
        <v>0</v>
      </c>
    </row>
    <row r="17" spans="1:19" ht="63.75" x14ac:dyDescent="0.2">
      <c r="A17" s="81" t="s">
        <v>251</v>
      </c>
      <c r="B17" s="82" t="s">
        <v>252</v>
      </c>
      <c r="C17" s="91">
        <v>2.25</v>
      </c>
      <c r="D17" s="84" t="s">
        <v>46</v>
      </c>
      <c r="E17" s="85" t="s">
        <v>57</v>
      </c>
      <c r="F17" s="92" t="s">
        <v>219</v>
      </c>
      <c r="G17" s="92"/>
      <c r="H17" s="93" t="s">
        <v>50</v>
      </c>
      <c r="I17" s="92" t="s">
        <v>253</v>
      </c>
      <c r="J17" s="92" t="s">
        <v>254</v>
      </c>
      <c r="K17" s="19"/>
      <c r="L17" s="48" t="str">
        <f>ROUND(C16,2)&amp;" ha"</f>
        <v>3,57 ha</v>
      </c>
      <c r="M17" s="33" t="s">
        <v>54</v>
      </c>
      <c r="N17" s="4" t="s">
        <v>54</v>
      </c>
      <c r="O17" s="4" t="s">
        <v>54</v>
      </c>
      <c r="Q17" s="3">
        <v>2.25</v>
      </c>
      <c r="R17" s="53">
        <f t="shared" si="0"/>
        <v>0</v>
      </c>
    </row>
    <row r="18" spans="1:19" ht="38.25" x14ac:dyDescent="0.2">
      <c r="A18" s="81" t="s">
        <v>263</v>
      </c>
      <c r="B18" s="82" t="s">
        <v>264</v>
      </c>
      <c r="C18" s="91">
        <v>1.5</v>
      </c>
      <c r="D18" s="84" t="s">
        <v>260</v>
      </c>
      <c r="E18" s="85" t="s">
        <v>57</v>
      </c>
      <c r="F18" s="92" t="s">
        <v>265</v>
      </c>
      <c r="G18" s="92"/>
      <c r="H18" s="93" t="s">
        <v>50</v>
      </c>
      <c r="I18" s="92" t="s">
        <v>159</v>
      </c>
      <c r="J18" s="92" t="s">
        <v>266</v>
      </c>
      <c r="K18" s="19" t="s">
        <v>267</v>
      </c>
      <c r="L18" s="48" t="e">
        <f>ROUND(#REF!,2)&amp;" ha"</f>
        <v>#REF!</v>
      </c>
      <c r="M18" s="33" t="s">
        <v>54</v>
      </c>
      <c r="N18" s="4" t="s">
        <v>54</v>
      </c>
      <c r="O18" s="4" t="s">
        <v>54</v>
      </c>
      <c r="Q18" s="3">
        <v>1.5</v>
      </c>
      <c r="R18" s="53">
        <f t="shared" si="0"/>
        <v>0</v>
      </c>
    </row>
    <row r="19" spans="1:19" ht="63.75" x14ac:dyDescent="0.2">
      <c r="A19" s="81" t="s">
        <v>270</v>
      </c>
      <c r="B19" s="82" t="s">
        <v>271</v>
      </c>
      <c r="C19" s="91">
        <v>1.8</v>
      </c>
      <c r="D19" s="84" t="s">
        <v>46</v>
      </c>
      <c r="E19" s="85" t="s">
        <v>57</v>
      </c>
      <c r="F19" s="92" t="s">
        <v>272</v>
      </c>
      <c r="G19" s="92"/>
      <c r="H19" s="93" t="s">
        <v>50</v>
      </c>
      <c r="I19" s="92" t="s">
        <v>159</v>
      </c>
      <c r="J19" s="92" t="s">
        <v>266</v>
      </c>
      <c r="K19" s="19" t="s">
        <v>267</v>
      </c>
      <c r="L19" s="48" t="e">
        <f>ROUND(#REF!,2)&amp;" ha"</f>
        <v>#REF!</v>
      </c>
      <c r="M19" s="33" t="s">
        <v>54</v>
      </c>
      <c r="N19" s="4" t="s">
        <v>54</v>
      </c>
      <c r="O19" s="4" t="s">
        <v>54</v>
      </c>
      <c r="P19" s="94" t="s">
        <v>273</v>
      </c>
      <c r="Q19" s="3">
        <v>1.8</v>
      </c>
      <c r="R19" s="53">
        <f t="shared" si="0"/>
        <v>0</v>
      </c>
    </row>
    <row r="20" spans="1:19" ht="84" hidden="1" customHeight="1" x14ac:dyDescent="0.2">
      <c r="A20" s="100" t="s">
        <v>286</v>
      </c>
      <c r="B20" s="101" t="s">
        <v>287</v>
      </c>
      <c r="C20" s="102">
        <v>27.26</v>
      </c>
      <c r="D20" s="103" t="s">
        <v>282</v>
      </c>
      <c r="E20" s="104" t="s">
        <v>57</v>
      </c>
      <c r="F20" s="105" t="s">
        <v>288</v>
      </c>
      <c r="G20" s="105"/>
      <c r="H20" s="106" t="s">
        <v>289</v>
      </c>
      <c r="I20" s="92" t="s">
        <v>249</v>
      </c>
      <c r="J20" s="105" t="s">
        <v>290</v>
      </c>
      <c r="K20" s="52"/>
      <c r="L20" s="48" t="e">
        <f>ROUND(#REF!,2)&amp;" ha"</f>
        <v>#REF!</v>
      </c>
      <c r="M20" s="33" t="s">
        <v>54</v>
      </c>
      <c r="N20" s="4" t="s">
        <v>54</v>
      </c>
      <c r="O20" s="4" t="s">
        <v>54</v>
      </c>
      <c r="P20" s="3">
        <v>27.26</v>
      </c>
      <c r="Q20" s="107">
        <v>27.26</v>
      </c>
      <c r="R20" s="53">
        <f t="shared" si="0"/>
        <v>0</v>
      </c>
      <c r="S20" s="30" t="s">
        <v>291</v>
      </c>
    </row>
    <row r="21" spans="1:19" ht="60" hidden="1" customHeight="1" x14ac:dyDescent="0.2">
      <c r="A21" s="100" t="s">
        <v>292</v>
      </c>
      <c r="B21" s="101" t="s">
        <v>293</v>
      </c>
      <c r="C21" s="102">
        <v>45.539999999999992</v>
      </c>
      <c r="D21" s="103" t="s">
        <v>282</v>
      </c>
      <c r="E21" s="104" t="s">
        <v>57</v>
      </c>
      <c r="F21" s="105" t="s">
        <v>294</v>
      </c>
      <c r="G21" s="105"/>
      <c r="H21" s="106" t="s">
        <v>50</v>
      </c>
      <c r="I21" s="92" t="s">
        <v>249</v>
      </c>
      <c r="J21" s="105" t="s">
        <v>295</v>
      </c>
      <c r="K21" s="52"/>
      <c r="L21" s="48" t="str">
        <f>ROUND(C20,2)&amp;" ha"</f>
        <v>27,26 ha</v>
      </c>
      <c r="M21" s="33" t="s">
        <v>54</v>
      </c>
      <c r="N21" s="4" t="s">
        <v>54</v>
      </c>
      <c r="O21" s="4" t="s">
        <v>54</v>
      </c>
      <c r="P21" s="3">
        <v>27.26</v>
      </c>
      <c r="Q21" s="107">
        <v>45.539999999999992</v>
      </c>
      <c r="R21" s="53">
        <f t="shared" si="0"/>
        <v>0</v>
      </c>
      <c r="S21" s="30" t="s">
        <v>291</v>
      </c>
    </row>
    <row r="22" spans="1:19" ht="33.75" customHeight="1" x14ac:dyDescent="0.2">
      <c r="A22" s="100" t="s">
        <v>296</v>
      </c>
      <c r="B22" s="101" t="s">
        <v>297</v>
      </c>
      <c r="C22" s="108">
        <v>1.2</v>
      </c>
      <c r="D22" s="103" t="s">
        <v>46</v>
      </c>
      <c r="E22" s="104" t="s">
        <v>57</v>
      </c>
      <c r="F22" s="109" t="s">
        <v>298</v>
      </c>
      <c r="G22" s="110" t="s">
        <v>299</v>
      </c>
      <c r="H22" s="111" t="s">
        <v>50</v>
      </c>
      <c r="I22" s="92" t="s">
        <v>159</v>
      </c>
      <c r="J22" s="105" t="s">
        <v>300</v>
      </c>
      <c r="K22" s="52" t="s">
        <v>301</v>
      </c>
      <c r="L22" s="48" t="str">
        <f>ROUND(C20,2)&amp;" ha"</f>
        <v>27,26 ha</v>
      </c>
      <c r="M22" s="33" t="s">
        <v>54</v>
      </c>
      <c r="N22" s="4" t="s">
        <v>54</v>
      </c>
      <c r="O22" s="4" t="s">
        <v>54</v>
      </c>
      <c r="Q22" s="3">
        <v>1.2</v>
      </c>
      <c r="R22" s="53">
        <f t="shared" si="0"/>
        <v>0</v>
      </c>
    </row>
    <row r="23" spans="1:19" ht="21" customHeight="1" x14ac:dyDescent="0.2">
      <c r="A23" s="100" t="s">
        <v>302</v>
      </c>
      <c r="B23" s="101" t="s">
        <v>303</v>
      </c>
      <c r="C23" s="108">
        <v>4.8</v>
      </c>
      <c r="D23" s="103" t="s">
        <v>46</v>
      </c>
      <c r="E23" s="104" t="s">
        <v>57</v>
      </c>
      <c r="F23" s="109" t="s">
        <v>298</v>
      </c>
      <c r="G23" s="110" t="s">
        <v>304</v>
      </c>
      <c r="H23" s="111" t="s">
        <v>50</v>
      </c>
      <c r="I23" s="92" t="s">
        <v>159</v>
      </c>
      <c r="J23" s="105" t="s">
        <v>305</v>
      </c>
      <c r="K23" s="52" t="s">
        <v>301</v>
      </c>
      <c r="L23" s="48"/>
      <c r="M23" s="33" t="s">
        <v>54</v>
      </c>
      <c r="N23" s="4" t="s">
        <v>54</v>
      </c>
      <c r="O23" s="4" t="s">
        <v>54</v>
      </c>
      <c r="Q23" s="3">
        <v>4.8</v>
      </c>
      <c r="R23" s="53">
        <f t="shared" si="0"/>
        <v>0</v>
      </c>
    </row>
    <row r="24" spans="1:19" s="49" customFormat="1" ht="20.25" hidden="1" customHeight="1" x14ac:dyDescent="0.2">
      <c r="A24" s="100" t="s">
        <v>330</v>
      </c>
      <c r="B24" s="121" t="s">
        <v>331</v>
      </c>
      <c r="C24" s="122">
        <v>19.239999999999998</v>
      </c>
      <c r="D24" s="123" t="s">
        <v>81</v>
      </c>
      <c r="E24" s="123" t="s">
        <v>57</v>
      </c>
      <c r="F24" s="106" t="s">
        <v>82</v>
      </c>
      <c r="G24" s="105"/>
      <c r="H24" s="111" t="s">
        <v>50</v>
      </c>
      <c r="I24" s="92" t="s">
        <v>249</v>
      </c>
      <c r="J24" s="105" t="s">
        <v>332</v>
      </c>
      <c r="K24" s="52"/>
      <c r="L24" s="48"/>
      <c r="M24" s="33" t="s">
        <v>54</v>
      </c>
      <c r="N24" s="4" t="s">
        <v>54</v>
      </c>
      <c r="O24" s="4" t="s">
        <v>54</v>
      </c>
      <c r="Q24" s="3">
        <v>19.239999999999998</v>
      </c>
      <c r="R24" s="53">
        <f t="shared" si="0"/>
        <v>0</v>
      </c>
    </row>
    <row r="25" spans="1:19" ht="36.75" customHeight="1" x14ac:dyDescent="0.2">
      <c r="A25" s="100" t="s">
        <v>333</v>
      </c>
      <c r="B25" s="101" t="s">
        <v>334</v>
      </c>
      <c r="C25" s="108">
        <v>3</v>
      </c>
      <c r="D25" s="103" t="s">
        <v>46</v>
      </c>
      <c r="E25" s="104" t="s">
        <v>57</v>
      </c>
      <c r="F25" s="109" t="s">
        <v>335</v>
      </c>
      <c r="G25" s="124" t="s">
        <v>336</v>
      </c>
      <c r="H25" s="111" t="s">
        <v>50</v>
      </c>
      <c r="I25" s="92" t="s">
        <v>159</v>
      </c>
      <c r="J25" s="105" t="s">
        <v>337</v>
      </c>
      <c r="K25" s="52"/>
      <c r="L25" s="48"/>
      <c r="M25" s="33" t="s">
        <v>54</v>
      </c>
      <c r="N25" s="4" t="s">
        <v>54</v>
      </c>
      <c r="O25" s="4" t="s">
        <v>54</v>
      </c>
      <c r="Q25" s="3">
        <v>3</v>
      </c>
      <c r="R25" s="53">
        <f t="shared" si="0"/>
        <v>0</v>
      </c>
    </row>
    <row r="26" spans="1:19" s="49" customFormat="1" ht="33.75" customHeight="1" x14ac:dyDescent="0.2">
      <c r="A26" s="100" t="s">
        <v>338</v>
      </c>
      <c r="B26" s="101" t="s">
        <v>339</v>
      </c>
      <c r="C26" s="108">
        <v>0.4</v>
      </c>
      <c r="D26" s="103" t="s">
        <v>46</v>
      </c>
      <c r="E26" s="104" t="s">
        <v>57</v>
      </c>
      <c r="F26" s="109" t="s">
        <v>340</v>
      </c>
      <c r="G26" s="124" t="s">
        <v>156</v>
      </c>
      <c r="H26" s="111" t="s">
        <v>50</v>
      </c>
      <c r="I26" s="92" t="s">
        <v>159</v>
      </c>
      <c r="J26" s="105" t="s">
        <v>341</v>
      </c>
      <c r="K26" s="52"/>
      <c r="L26" s="48"/>
      <c r="M26" s="33" t="s">
        <v>54</v>
      </c>
      <c r="N26" s="4" t="s">
        <v>54</v>
      </c>
      <c r="O26" s="4" t="s">
        <v>54</v>
      </c>
      <c r="Q26" s="3">
        <v>0.4</v>
      </c>
      <c r="R26" s="53">
        <f t="shared" si="0"/>
        <v>0</v>
      </c>
    </row>
    <row r="27" spans="1:19" ht="48" x14ac:dyDescent="0.2">
      <c r="A27" s="100" t="s">
        <v>342</v>
      </c>
      <c r="B27" s="101" t="s">
        <v>343</v>
      </c>
      <c r="C27" s="108">
        <v>5</v>
      </c>
      <c r="D27" s="103" t="s">
        <v>46</v>
      </c>
      <c r="E27" s="104" t="s">
        <v>57</v>
      </c>
      <c r="F27" s="109" t="s">
        <v>344</v>
      </c>
      <c r="G27" s="124" t="s">
        <v>345</v>
      </c>
      <c r="H27" s="111" t="s">
        <v>50</v>
      </c>
      <c r="I27" s="92" t="s">
        <v>253</v>
      </c>
      <c r="J27" s="105" t="s">
        <v>346</v>
      </c>
      <c r="K27" s="52"/>
      <c r="L27" s="48"/>
      <c r="M27" s="33" t="s">
        <v>54</v>
      </c>
      <c r="N27" s="4" t="s">
        <v>54</v>
      </c>
      <c r="O27" s="4" t="s">
        <v>54</v>
      </c>
      <c r="Q27" s="3">
        <v>5</v>
      </c>
      <c r="R27" s="53">
        <f t="shared" si="0"/>
        <v>0</v>
      </c>
    </row>
    <row r="28" spans="1:19" ht="51" x14ac:dyDescent="0.2">
      <c r="A28" s="81" t="s">
        <v>352</v>
      </c>
      <c r="B28" s="82" t="s">
        <v>353</v>
      </c>
      <c r="C28" s="83">
        <v>1.5</v>
      </c>
      <c r="D28" s="84" t="s">
        <v>46</v>
      </c>
      <c r="E28" s="85" t="s">
        <v>57</v>
      </c>
      <c r="F28" s="86" t="s">
        <v>92</v>
      </c>
      <c r="G28" s="87" t="s">
        <v>156</v>
      </c>
      <c r="H28" s="88" t="s">
        <v>50</v>
      </c>
      <c r="I28" s="92" t="s">
        <v>253</v>
      </c>
      <c r="J28" s="92" t="s">
        <v>354</v>
      </c>
      <c r="K28" s="19"/>
      <c r="L28" s="48"/>
      <c r="M28" s="33" t="s">
        <v>54</v>
      </c>
      <c r="N28" s="4" t="s">
        <v>54</v>
      </c>
      <c r="O28" s="4" t="s">
        <v>262</v>
      </c>
      <c r="Q28" s="3">
        <v>1.5</v>
      </c>
      <c r="R28" s="53">
        <f t="shared" si="0"/>
        <v>0</v>
      </c>
    </row>
    <row r="29" spans="1:19" ht="51" x14ac:dyDescent="0.2">
      <c r="A29" s="81" t="s">
        <v>355</v>
      </c>
      <c r="B29" s="82" t="s">
        <v>356</v>
      </c>
      <c r="C29" s="83">
        <v>2</v>
      </c>
      <c r="D29" s="84" t="s">
        <v>46</v>
      </c>
      <c r="E29" s="85" t="s">
        <v>57</v>
      </c>
      <c r="F29" s="86" t="s">
        <v>335</v>
      </c>
      <c r="G29" s="87" t="s">
        <v>357</v>
      </c>
      <c r="H29" s="88" t="s">
        <v>50</v>
      </c>
      <c r="I29" s="92" t="s">
        <v>253</v>
      </c>
      <c r="J29" s="92" t="s">
        <v>358</v>
      </c>
      <c r="K29" s="19" t="s">
        <v>359</v>
      </c>
      <c r="L29" s="48"/>
      <c r="M29" s="33" t="s">
        <v>54</v>
      </c>
      <c r="N29" s="4" t="s">
        <v>54</v>
      </c>
      <c r="O29" s="4" t="s">
        <v>262</v>
      </c>
      <c r="Q29" s="3">
        <v>2</v>
      </c>
      <c r="R29" s="53">
        <f t="shared" si="0"/>
        <v>0</v>
      </c>
    </row>
    <row r="30" spans="1:19" s="49" customFormat="1" ht="51" x14ac:dyDescent="0.2">
      <c r="A30" s="81" t="s">
        <v>371</v>
      </c>
      <c r="B30" s="127" t="s">
        <v>372</v>
      </c>
      <c r="C30" s="128">
        <v>0.1</v>
      </c>
      <c r="D30" s="84" t="s">
        <v>46</v>
      </c>
      <c r="E30" s="85" t="s">
        <v>57</v>
      </c>
      <c r="F30" s="85" t="s">
        <v>98</v>
      </c>
      <c r="G30" s="129"/>
      <c r="H30" s="130" t="s">
        <v>50</v>
      </c>
      <c r="I30" s="92" t="s">
        <v>253</v>
      </c>
      <c r="J30" s="131" t="s">
        <v>373</v>
      </c>
      <c r="K30" s="29" t="s">
        <v>374</v>
      </c>
      <c r="L30" s="3"/>
      <c r="M30" s="33" t="s">
        <v>54</v>
      </c>
      <c r="N30" s="4" t="s">
        <v>370</v>
      </c>
      <c r="O30" s="4"/>
      <c r="P30" s="3"/>
      <c r="Q30" s="3">
        <v>0.1</v>
      </c>
      <c r="R30" s="53">
        <f t="shared" ref="R30:R36" si="1">Q30-C30</f>
        <v>0</v>
      </c>
    </row>
    <row r="31" spans="1:19" ht="40.5" hidden="1" x14ac:dyDescent="0.2">
      <c r="A31" s="5" t="s">
        <v>387</v>
      </c>
      <c r="B31" s="22" t="s">
        <v>388</v>
      </c>
      <c r="C31" s="23">
        <v>265.87</v>
      </c>
      <c r="D31" s="135"/>
      <c r="E31" s="38"/>
      <c r="F31" s="36"/>
      <c r="G31" s="39"/>
      <c r="H31" s="19"/>
      <c r="I31" s="136"/>
      <c r="J31" s="19"/>
      <c r="K31" s="19"/>
      <c r="M31" s="33"/>
      <c r="N31" s="4" t="s">
        <v>370</v>
      </c>
      <c r="R31" s="53">
        <f t="shared" si="1"/>
        <v>-265.87</v>
      </c>
    </row>
    <row r="32" spans="1:19" ht="76.5" hidden="1" x14ac:dyDescent="0.2">
      <c r="A32" s="140" t="s">
        <v>62</v>
      </c>
      <c r="B32" s="127" t="s">
        <v>396</v>
      </c>
      <c r="C32" s="128">
        <v>89.63</v>
      </c>
      <c r="D32" s="84" t="s">
        <v>64</v>
      </c>
      <c r="E32" s="84" t="s">
        <v>57</v>
      </c>
      <c r="F32" s="84" t="s">
        <v>65</v>
      </c>
      <c r="G32" s="129"/>
      <c r="H32" s="130" t="s">
        <v>50</v>
      </c>
      <c r="I32" s="92" t="s">
        <v>249</v>
      </c>
      <c r="J32" s="141" t="s">
        <v>397</v>
      </c>
      <c r="K32" s="8"/>
      <c r="M32" s="3" t="s">
        <v>391</v>
      </c>
      <c r="N32" s="4" t="s">
        <v>150</v>
      </c>
      <c r="Q32" s="3">
        <v>89.63</v>
      </c>
      <c r="R32" s="53">
        <f t="shared" si="1"/>
        <v>0</v>
      </c>
    </row>
    <row r="33" spans="1:18" ht="38.25" hidden="1" x14ac:dyDescent="0.2">
      <c r="A33" s="140" t="s">
        <v>70</v>
      </c>
      <c r="B33" s="127" t="s">
        <v>95</v>
      </c>
      <c r="C33" s="128">
        <v>0.14000000000000001</v>
      </c>
      <c r="D33" s="84" t="s">
        <v>96</v>
      </c>
      <c r="E33" s="84" t="s">
        <v>97</v>
      </c>
      <c r="F33" s="84" t="s">
        <v>98</v>
      </c>
      <c r="G33" s="129"/>
      <c r="H33" s="130" t="s">
        <v>50</v>
      </c>
      <c r="I33" s="89" t="s">
        <v>249</v>
      </c>
      <c r="J33" s="141" t="s">
        <v>398</v>
      </c>
      <c r="K33" s="8"/>
      <c r="M33" s="3" t="s">
        <v>391</v>
      </c>
      <c r="N33" s="4" t="s">
        <v>150</v>
      </c>
      <c r="Q33" s="3">
        <v>0.14000000000000001</v>
      </c>
      <c r="R33" s="53">
        <f t="shared" si="1"/>
        <v>0</v>
      </c>
    </row>
    <row r="34" spans="1:18" ht="38.25" hidden="1" x14ac:dyDescent="0.2">
      <c r="A34" s="140" t="s">
        <v>86</v>
      </c>
      <c r="B34" s="127" t="s">
        <v>275</v>
      </c>
      <c r="C34" s="128">
        <v>1</v>
      </c>
      <c r="D34" s="84" t="s">
        <v>46</v>
      </c>
      <c r="E34" s="84" t="s">
        <v>276</v>
      </c>
      <c r="F34" s="84" t="s">
        <v>277</v>
      </c>
      <c r="G34" s="129"/>
      <c r="H34" s="130" t="s">
        <v>50</v>
      </c>
      <c r="I34" s="92" t="s">
        <v>249</v>
      </c>
      <c r="J34" s="142" t="s">
        <v>390</v>
      </c>
      <c r="K34" s="139"/>
      <c r="M34" s="3" t="s">
        <v>391</v>
      </c>
      <c r="Q34" s="3">
        <v>1</v>
      </c>
      <c r="R34" s="53">
        <f t="shared" si="1"/>
        <v>0</v>
      </c>
    </row>
    <row r="35" spans="1:18" ht="40.5" hidden="1" x14ac:dyDescent="0.2">
      <c r="A35" s="143" t="s">
        <v>407</v>
      </c>
      <c r="B35" s="144" t="s">
        <v>408</v>
      </c>
      <c r="C35" s="145" t="e">
        <f>SUM(#REF!)</f>
        <v>#REF!</v>
      </c>
      <c r="D35" s="146"/>
      <c r="E35" s="147"/>
      <c r="F35" s="148"/>
      <c r="G35" s="149"/>
      <c r="H35" s="150"/>
      <c r="I35" s="151"/>
      <c r="J35" s="150"/>
      <c r="K35" s="19"/>
      <c r="L35" s="32"/>
      <c r="M35" s="33"/>
      <c r="R35" s="53" t="e">
        <f t="shared" si="1"/>
        <v>#REF!</v>
      </c>
    </row>
    <row r="36" spans="1:18" ht="13.5" hidden="1" x14ac:dyDescent="0.2">
      <c r="A36" s="5" t="s">
        <v>445</v>
      </c>
      <c r="B36" s="22" t="s">
        <v>446</v>
      </c>
      <c r="C36" s="23">
        <f>SUM(C37:C37)</f>
        <v>587.99523333333332</v>
      </c>
      <c r="D36" s="37"/>
      <c r="E36" s="38"/>
      <c r="F36" s="36"/>
      <c r="G36" s="39"/>
      <c r="H36" s="19"/>
      <c r="I36" s="40"/>
      <c r="J36" s="19"/>
      <c r="K36" s="19"/>
      <c r="L36" s="32"/>
      <c r="M36" s="33"/>
      <c r="R36" s="53">
        <f t="shared" si="1"/>
        <v>-587.99523333333332</v>
      </c>
    </row>
    <row r="37" spans="1:18" ht="48" hidden="1" x14ac:dyDescent="0.2">
      <c r="A37" s="171" t="s">
        <v>611</v>
      </c>
      <c r="B37" s="172" t="s">
        <v>612</v>
      </c>
      <c r="C37" s="173">
        <v>587.99523333333332</v>
      </c>
      <c r="D37" s="174"/>
      <c r="E37" s="175"/>
      <c r="F37" s="176"/>
      <c r="G37" s="159"/>
      <c r="H37" s="52"/>
      <c r="I37" s="177"/>
      <c r="J37" s="176"/>
      <c r="K37" s="176"/>
      <c r="R37" s="53">
        <f>Q37-C37</f>
        <v>-587.99523333333332</v>
      </c>
    </row>
    <row r="38" spans="1:18" s="49" customFormat="1" ht="76.5" hidden="1" x14ac:dyDescent="0.2">
      <c r="A38" s="81" t="s">
        <v>44</v>
      </c>
      <c r="B38" s="127" t="s">
        <v>847</v>
      </c>
      <c r="C38" s="221">
        <v>35</v>
      </c>
      <c r="D38" s="92" t="s">
        <v>46</v>
      </c>
      <c r="E38" s="222" t="s">
        <v>505</v>
      </c>
      <c r="F38" s="223" t="s">
        <v>848</v>
      </c>
      <c r="G38" s="167"/>
      <c r="H38" s="224" t="s">
        <v>849</v>
      </c>
      <c r="I38" s="92" t="s">
        <v>249</v>
      </c>
      <c r="J38" s="89" t="s">
        <v>850</v>
      </c>
      <c r="K38" s="42"/>
      <c r="L38" s="183"/>
      <c r="M38" s="4" t="s">
        <v>54</v>
      </c>
      <c r="N38" s="4"/>
      <c r="O38" s="4"/>
      <c r="Q38" s="3">
        <v>35</v>
      </c>
      <c r="R38" s="53">
        <f t="shared" ref="R38:R47" si="2">Q38-C38</f>
        <v>0</v>
      </c>
    </row>
    <row r="39" spans="1:18" s="49" customFormat="1" ht="25.5" hidden="1" x14ac:dyDescent="0.2">
      <c r="A39" s="81" t="s">
        <v>44</v>
      </c>
      <c r="B39" s="227" t="s">
        <v>881</v>
      </c>
      <c r="C39" s="228">
        <v>58.1</v>
      </c>
      <c r="D39" s="229" t="s">
        <v>308</v>
      </c>
      <c r="E39" s="230" t="s">
        <v>308</v>
      </c>
      <c r="F39" s="231" t="s">
        <v>660</v>
      </c>
      <c r="G39" s="167"/>
      <c r="H39" s="229" t="s">
        <v>882</v>
      </c>
      <c r="I39" s="92" t="s">
        <v>249</v>
      </c>
      <c r="J39" s="229" t="s">
        <v>883</v>
      </c>
      <c r="K39" s="232"/>
      <c r="L39" s="183"/>
      <c r="M39" s="4" t="s">
        <v>54</v>
      </c>
      <c r="N39" s="4"/>
      <c r="O39" s="4"/>
      <c r="Q39" s="3">
        <v>58.1</v>
      </c>
      <c r="R39" s="53">
        <f t="shared" si="2"/>
        <v>0</v>
      </c>
    </row>
    <row r="40" spans="1:18" s="49" customFormat="1" ht="38.25" hidden="1" x14ac:dyDescent="0.2">
      <c r="A40" s="81" t="s">
        <v>55</v>
      </c>
      <c r="B40" s="82" t="s">
        <v>884</v>
      </c>
      <c r="C40" s="91">
        <v>0.99</v>
      </c>
      <c r="D40" s="92" t="s">
        <v>46</v>
      </c>
      <c r="E40" s="222" t="s">
        <v>46</v>
      </c>
      <c r="F40" s="92" t="s">
        <v>663</v>
      </c>
      <c r="G40" s="93" t="s">
        <v>156</v>
      </c>
      <c r="H40" s="93" t="s">
        <v>885</v>
      </c>
      <c r="I40" s="92" t="s">
        <v>249</v>
      </c>
      <c r="J40" s="229" t="s">
        <v>883</v>
      </c>
      <c r="K40" s="42"/>
      <c r="L40" s="183"/>
      <c r="M40" s="4" t="s">
        <v>54</v>
      </c>
      <c r="N40" s="4"/>
      <c r="O40" s="4" t="s">
        <v>54</v>
      </c>
      <c r="Q40" s="3">
        <v>0.99</v>
      </c>
      <c r="R40" s="53">
        <f t="shared" si="2"/>
        <v>0</v>
      </c>
    </row>
    <row r="41" spans="1:18" s="49" customFormat="1" ht="51" hidden="1" x14ac:dyDescent="0.2">
      <c r="A41" s="81" t="s">
        <v>79</v>
      </c>
      <c r="B41" s="82" t="s">
        <v>892</v>
      </c>
      <c r="C41" s="91">
        <v>0.04</v>
      </c>
      <c r="D41" s="92" t="s">
        <v>856</v>
      </c>
      <c r="E41" s="222" t="s">
        <v>856</v>
      </c>
      <c r="F41" s="92" t="s">
        <v>650</v>
      </c>
      <c r="G41" s="93" t="s">
        <v>893</v>
      </c>
      <c r="H41" s="93" t="s">
        <v>894</v>
      </c>
      <c r="I41" s="92" t="s">
        <v>249</v>
      </c>
      <c r="J41" s="89" t="s">
        <v>895</v>
      </c>
      <c r="K41" s="42"/>
      <c r="L41" s="183"/>
      <c r="M41" s="4" t="s">
        <v>54</v>
      </c>
      <c r="N41" s="4"/>
      <c r="O41" s="4" t="s">
        <v>54</v>
      </c>
      <c r="Q41" s="3">
        <v>0.04</v>
      </c>
      <c r="R41" s="53">
        <f t="shared" si="2"/>
        <v>0</v>
      </c>
    </row>
    <row r="42" spans="1:18" s="49" customFormat="1" ht="25.5" hidden="1" x14ac:dyDescent="0.2">
      <c r="A42" s="81" t="s">
        <v>94</v>
      </c>
      <c r="B42" s="82" t="s">
        <v>901</v>
      </c>
      <c r="C42" s="91">
        <v>0.7</v>
      </c>
      <c r="D42" s="92" t="s">
        <v>46</v>
      </c>
      <c r="E42" s="222" t="s">
        <v>383</v>
      </c>
      <c r="F42" s="92" t="s">
        <v>726</v>
      </c>
      <c r="G42" s="92" t="s">
        <v>453</v>
      </c>
      <c r="H42" s="89" t="s">
        <v>902</v>
      </c>
      <c r="I42" s="92" t="s">
        <v>249</v>
      </c>
      <c r="J42" s="89" t="s">
        <v>903</v>
      </c>
      <c r="K42" s="42"/>
      <c r="L42" s="183"/>
      <c r="M42" s="4" t="s">
        <v>54</v>
      </c>
      <c r="N42" s="4"/>
      <c r="O42" s="4" t="s">
        <v>54</v>
      </c>
      <c r="Q42" s="3">
        <v>0.7</v>
      </c>
      <c r="R42" s="53">
        <f t="shared" si="2"/>
        <v>0</v>
      </c>
    </row>
    <row r="43" spans="1:18" s="49" customFormat="1" ht="38.25" x14ac:dyDescent="0.2">
      <c r="A43" s="81" t="s">
        <v>120</v>
      </c>
      <c r="B43" s="236" t="s">
        <v>911</v>
      </c>
      <c r="C43" s="237">
        <v>0.1</v>
      </c>
      <c r="D43" s="92" t="s">
        <v>315</v>
      </c>
      <c r="E43" s="222" t="s">
        <v>912</v>
      </c>
      <c r="F43" s="238" t="s">
        <v>650</v>
      </c>
      <c r="G43" s="224" t="s">
        <v>321</v>
      </c>
      <c r="H43" s="131" t="s">
        <v>913</v>
      </c>
      <c r="I43" s="92" t="s">
        <v>159</v>
      </c>
      <c r="J43" s="239" t="s">
        <v>914</v>
      </c>
      <c r="K43" s="187"/>
      <c r="L43" s="183"/>
      <c r="M43" s="4" t="s">
        <v>54</v>
      </c>
      <c r="N43" s="4"/>
      <c r="O43" s="4" t="s">
        <v>54</v>
      </c>
      <c r="Q43" s="3">
        <v>0.1</v>
      </c>
      <c r="R43" s="53">
        <f t="shared" si="2"/>
        <v>0</v>
      </c>
    </row>
    <row r="44" spans="1:18" s="49" customFormat="1" ht="38.25" x14ac:dyDescent="0.2">
      <c r="A44" s="81" t="s">
        <v>124</v>
      </c>
      <c r="B44" s="236" t="s">
        <v>915</v>
      </c>
      <c r="C44" s="237">
        <v>0.1</v>
      </c>
      <c r="D44" s="92" t="s">
        <v>315</v>
      </c>
      <c r="E44" s="222" t="s">
        <v>912</v>
      </c>
      <c r="F44" s="238" t="s">
        <v>663</v>
      </c>
      <c r="G44" s="224" t="s">
        <v>156</v>
      </c>
      <c r="H44" s="131" t="s">
        <v>913</v>
      </c>
      <c r="I44" s="92" t="s">
        <v>159</v>
      </c>
      <c r="J44" s="239" t="s">
        <v>916</v>
      </c>
      <c r="K44" s="187"/>
      <c r="L44" s="183"/>
      <c r="M44" s="4" t="s">
        <v>54</v>
      </c>
      <c r="N44" s="4"/>
      <c r="O44" s="4" t="s">
        <v>54</v>
      </c>
      <c r="Q44" s="3">
        <v>0.1</v>
      </c>
      <c r="R44" s="53">
        <f t="shared" si="2"/>
        <v>0</v>
      </c>
    </row>
    <row r="45" spans="1:18" s="49" customFormat="1" ht="38.25" hidden="1" x14ac:dyDescent="0.2">
      <c r="A45" s="81" t="s">
        <v>129</v>
      </c>
      <c r="B45" s="240" t="s">
        <v>917</v>
      </c>
      <c r="C45" s="83">
        <v>2</v>
      </c>
      <c r="D45" s="241" t="s">
        <v>46</v>
      </c>
      <c r="E45" s="85" t="s">
        <v>918</v>
      </c>
      <c r="F45" s="86" t="s">
        <v>326</v>
      </c>
      <c r="G45" s="129" t="s">
        <v>919</v>
      </c>
      <c r="H45" s="89" t="s">
        <v>920</v>
      </c>
      <c r="I45" s="92" t="s">
        <v>249</v>
      </c>
      <c r="J45" s="242" t="s">
        <v>921</v>
      </c>
      <c r="K45" s="243"/>
      <c r="L45" s="183"/>
      <c r="M45" s="4" t="s">
        <v>54</v>
      </c>
      <c r="N45" s="4"/>
      <c r="O45" s="4" t="s">
        <v>54</v>
      </c>
      <c r="P45" s="49" t="s">
        <v>922</v>
      </c>
      <c r="Q45" s="3">
        <v>2</v>
      </c>
      <c r="R45" s="53">
        <f t="shared" si="2"/>
        <v>0</v>
      </c>
    </row>
    <row r="46" spans="1:18" s="49" customFormat="1" ht="25.5" x14ac:dyDescent="0.2">
      <c r="A46" s="81" t="s">
        <v>134</v>
      </c>
      <c r="B46" s="240" t="s">
        <v>923</v>
      </c>
      <c r="C46" s="83">
        <v>0.37</v>
      </c>
      <c r="D46" s="241" t="s">
        <v>924</v>
      </c>
      <c r="E46" s="85" t="s">
        <v>924</v>
      </c>
      <c r="F46" s="86" t="s">
        <v>650</v>
      </c>
      <c r="G46" s="129" t="s">
        <v>184</v>
      </c>
      <c r="H46" s="89" t="s">
        <v>925</v>
      </c>
      <c r="I46" s="92" t="s">
        <v>159</v>
      </c>
      <c r="J46" s="130" t="s">
        <v>926</v>
      </c>
      <c r="K46" s="243"/>
      <c r="L46" s="183"/>
      <c r="M46" s="4" t="s">
        <v>54</v>
      </c>
      <c r="N46" s="4"/>
      <c r="O46" s="4" t="s">
        <v>54</v>
      </c>
      <c r="Q46" s="3">
        <v>0.37</v>
      </c>
      <c r="R46" s="53">
        <f t="shared" si="2"/>
        <v>0</v>
      </c>
    </row>
    <row r="47" spans="1:18" s="49" customFormat="1" ht="76.5" x14ac:dyDescent="0.2">
      <c r="A47" s="81" t="s">
        <v>139</v>
      </c>
      <c r="B47" s="240" t="s">
        <v>927</v>
      </c>
      <c r="C47" s="83">
        <v>0.5</v>
      </c>
      <c r="D47" s="241" t="s">
        <v>46</v>
      </c>
      <c r="E47" s="85" t="s">
        <v>46</v>
      </c>
      <c r="F47" s="86" t="s">
        <v>928</v>
      </c>
      <c r="G47" s="129" t="s">
        <v>929</v>
      </c>
      <c r="H47" s="89" t="s">
        <v>930</v>
      </c>
      <c r="I47" s="92" t="s">
        <v>159</v>
      </c>
      <c r="J47" s="130" t="s">
        <v>926</v>
      </c>
      <c r="K47" s="243"/>
      <c r="L47" s="183"/>
      <c r="M47" s="4" t="s">
        <v>54</v>
      </c>
      <c r="N47" s="4"/>
      <c r="O47" s="4" t="s">
        <v>54</v>
      </c>
      <c r="Q47" s="3">
        <v>0.5</v>
      </c>
      <c r="R47" s="53">
        <f t="shared" si="2"/>
        <v>0</v>
      </c>
    </row>
    <row r="48" spans="1:18" s="49" customFormat="1" ht="25.5" x14ac:dyDescent="0.2">
      <c r="A48" s="81" t="s">
        <v>186</v>
      </c>
      <c r="B48" s="82" t="s">
        <v>962</v>
      </c>
      <c r="C48" s="91">
        <v>0.26</v>
      </c>
      <c r="D48" s="92" t="s">
        <v>918</v>
      </c>
      <c r="E48" s="222" t="s">
        <v>383</v>
      </c>
      <c r="F48" s="92" t="s">
        <v>650</v>
      </c>
      <c r="G48" s="167"/>
      <c r="H48" s="244" t="s">
        <v>963</v>
      </c>
      <c r="I48" s="92" t="s">
        <v>159</v>
      </c>
      <c r="J48" s="89" t="s">
        <v>964</v>
      </c>
      <c r="K48" s="42"/>
      <c r="L48" s="183"/>
      <c r="M48" s="3" t="s">
        <v>391</v>
      </c>
      <c r="N48" s="4"/>
      <c r="O48" s="4"/>
      <c r="Q48" s="3">
        <v>0.26</v>
      </c>
      <c r="R48" s="53">
        <f>Q48-C48</f>
        <v>0</v>
      </c>
    </row>
    <row r="49" spans="1:18" s="49" customFormat="1" ht="38.25" hidden="1" x14ac:dyDescent="0.2">
      <c r="A49" s="81" t="s">
        <v>79</v>
      </c>
      <c r="B49" s="259" t="s">
        <v>1050</v>
      </c>
      <c r="C49" s="260">
        <v>0.61</v>
      </c>
      <c r="D49" s="92" t="s">
        <v>1041</v>
      </c>
      <c r="E49" s="222" t="s">
        <v>1041</v>
      </c>
      <c r="F49" s="261" t="s">
        <v>663</v>
      </c>
      <c r="G49" s="167"/>
      <c r="H49" s="262" t="s">
        <v>1049</v>
      </c>
      <c r="I49" s="92" t="s">
        <v>249</v>
      </c>
      <c r="J49" s="263" t="s">
        <v>1051</v>
      </c>
      <c r="K49" s="42"/>
      <c r="L49" s="183"/>
      <c r="M49" s="33" t="s">
        <v>54</v>
      </c>
      <c r="N49" s="4" t="s">
        <v>54</v>
      </c>
      <c r="O49" s="4" t="s">
        <v>54</v>
      </c>
      <c r="Q49" s="3">
        <v>0.61</v>
      </c>
      <c r="R49" s="53">
        <f>Q49-C49</f>
        <v>0</v>
      </c>
    </row>
    <row r="50" spans="1:18" ht="38.25" hidden="1" x14ac:dyDescent="0.2">
      <c r="A50" s="81" t="s">
        <v>102</v>
      </c>
      <c r="B50" s="240" t="s">
        <v>1061</v>
      </c>
      <c r="C50" s="266">
        <v>0.34</v>
      </c>
      <c r="D50" s="92" t="s">
        <v>46</v>
      </c>
      <c r="E50" s="267" t="s">
        <v>505</v>
      </c>
      <c r="F50" s="238" t="s">
        <v>1059</v>
      </c>
      <c r="G50" s="268" t="s">
        <v>1062</v>
      </c>
      <c r="H50" s="93" t="s">
        <v>888</v>
      </c>
      <c r="I50" s="92" t="s">
        <v>249</v>
      </c>
      <c r="J50" s="263" t="s">
        <v>1063</v>
      </c>
      <c r="K50" s="42"/>
      <c r="L50" s="32"/>
      <c r="M50" s="33" t="s">
        <v>54</v>
      </c>
      <c r="N50" s="4" t="s">
        <v>54</v>
      </c>
      <c r="O50" s="4" t="s">
        <v>54</v>
      </c>
      <c r="P50" s="3" t="s">
        <v>1064</v>
      </c>
      <c r="Q50" s="3">
        <v>0.34</v>
      </c>
      <c r="R50" s="53">
        <f>Q50-C50</f>
        <v>0</v>
      </c>
    </row>
    <row r="51" spans="1:18" s="285" customFormat="1" ht="25.5" hidden="1" x14ac:dyDescent="0.2">
      <c r="A51" s="3"/>
      <c r="B51" s="301" t="s">
        <v>1109</v>
      </c>
      <c r="C51" s="302"/>
      <c r="D51" s="303"/>
      <c r="E51" s="304"/>
      <c r="F51" s="304"/>
      <c r="G51" s="305"/>
      <c r="H51" s="49"/>
      <c r="I51" s="306"/>
      <c r="J51" s="49"/>
      <c r="K51" s="307"/>
    </row>
    <row r="52" spans="1:18" hidden="1" x14ac:dyDescent="0.2">
      <c r="B52" s="301" t="s">
        <v>1110</v>
      </c>
      <c r="G52" s="305"/>
    </row>
    <row r="56" spans="1:18" x14ac:dyDescent="0.2">
      <c r="C56" s="302">
        <f>C32/4</f>
        <v>22.407499999999999</v>
      </c>
    </row>
    <row r="58" spans="1:18" x14ac:dyDescent="0.2">
      <c r="G58" s="310"/>
    </row>
    <row r="59" spans="1:18" s="49" customFormat="1" x14ac:dyDescent="0.2">
      <c r="A59" s="3"/>
      <c r="B59" s="301"/>
      <c r="C59" s="302"/>
      <c r="D59" s="303"/>
      <c r="E59" s="304"/>
      <c r="F59" s="304"/>
      <c r="G59" s="309"/>
      <c r="I59" s="308"/>
      <c r="K59" s="3"/>
      <c r="L59" s="3"/>
      <c r="M59" s="3"/>
      <c r="N59" s="4"/>
      <c r="O59" s="4"/>
      <c r="P59" s="3"/>
      <c r="Q59" s="3"/>
    </row>
  </sheetData>
  <autoFilter ref="A3:M52">
    <filterColumn colId="8">
      <filters>
        <filter val="Đã thực hiện"/>
        <filter val="Đã thực hiện. Không thu hồi"/>
      </filters>
    </filterColumn>
  </autoFilter>
  <mergeCells count="1">
    <mergeCell ref="L3:L4"/>
  </mergeCells>
  <pageMargins left="0.43263888888888902" right="0.23611111111111099" top="0.65" bottom="0.3" header="0.31458333333333299" footer="0.156944444444444"/>
  <pageSetup paperSize="9" scale="80" firstPageNumber="4294963191" fitToHeight="0" orientation="landscape" horizontalDpi="1200" verticalDpi="1200" r:id="rId1"/>
  <headerFooter alignWithMargins="0">
    <oddFooter>&amp;CB10-5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zoomScaleNormal="100" workbookViewId="0">
      <pane xSplit="5" ySplit="7" topLeftCell="F8" activePane="bottomRight" state="frozen"/>
      <selection activeCell="T1" sqref="T1:T65536"/>
      <selection pane="topRight" activeCell="T1" sqref="T1:T65536"/>
      <selection pane="bottomLeft" activeCell="T1" sqref="T1:T65536"/>
      <selection pane="bottomRight" activeCell="B20" sqref="B20"/>
    </sheetView>
  </sheetViews>
  <sheetFormatPr defaultColWidth="9" defaultRowHeight="12.75" x14ac:dyDescent="0.2"/>
  <cols>
    <col min="1" max="1" width="6.125" style="806" bestFit="1" customWidth="1"/>
    <col min="2" max="2" width="30.125" style="806" customWidth="1"/>
    <col min="3" max="3" width="4.75" style="806" bestFit="1" customWidth="1"/>
    <col min="4" max="4" width="6.875" style="1029" customWidth="1"/>
    <col min="5" max="5" width="10.5" style="806" customWidth="1"/>
    <col min="6" max="6" width="9.25" style="806" customWidth="1"/>
    <col min="7" max="7" width="9.875" style="840" customWidth="1"/>
    <col min="8" max="8" width="12.25" style="806" customWidth="1"/>
    <col min="9" max="9" width="9" style="806" customWidth="1"/>
    <col min="10" max="10" width="9" style="806"/>
    <col min="11" max="11" width="9" style="806" customWidth="1"/>
    <col min="12" max="256" width="9" style="806"/>
    <col min="257" max="257" width="6.125" style="806" bestFit="1" customWidth="1"/>
    <col min="258" max="258" width="30.125" style="806" customWidth="1"/>
    <col min="259" max="259" width="4.75" style="806" bestFit="1" customWidth="1"/>
    <col min="260" max="265" width="0" style="806" hidden="1" customWidth="1"/>
    <col min="266" max="266" width="9" style="806"/>
    <col min="267" max="267" width="0" style="806" hidden="1" customWidth="1"/>
    <col min="268" max="512" width="9" style="806"/>
    <col min="513" max="513" width="6.125" style="806" bestFit="1" customWidth="1"/>
    <col min="514" max="514" width="30.125" style="806" customWidth="1"/>
    <col min="515" max="515" width="4.75" style="806" bestFit="1" customWidth="1"/>
    <col min="516" max="521" width="0" style="806" hidden="1" customWidth="1"/>
    <col min="522" max="522" width="9" style="806"/>
    <col min="523" max="523" width="0" style="806" hidden="1" customWidth="1"/>
    <col min="524" max="768" width="9" style="806"/>
    <col min="769" max="769" width="6.125" style="806" bestFit="1" customWidth="1"/>
    <col min="770" max="770" width="30.125" style="806" customWidth="1"/>
    <col min="771" max="771" width="4.75" style="806" bestFit="1" customWidth="1"/>
    <col min="772" max="777" width="0" style="806" hidden="1" customWidth="1"/>
    <col min="778" max="778" width="9" style="806"/>
    <col min="779" max="779" width="0" style="806" hidden="1" customWidth="1"/>
    <col min="780" max="1024" width="9" style="806"/>
    <col min="1025" max="1025" width="6.125" style="806" bestFit="1" customWidth="1"/>
    <col min="1026" max="1026" width="30.125" style="806" customWidth="1"/>
    <col min="1027" max="1027" width="4.75" style="806" bestFit="1" customWidth="1"/>
    <col min="1028" max="1033" width="0" style="806" hidden="1" customWidth="1"/>
    <col min="1034" max="1034" width="9" style="806"/>
    <col min="1035" max="1035" width="0" style="806" hidden="1" customWidth="1"/>
    <col min="1036" max="1280" width="9" style="806"/>
    <col min="1281" max="1281" width="6.125" style="806" bestFit="1" customWidth="1"/>
    <col min="1282" max="1282" width="30.125" style="806" customWidth="1"/>
    <col min="1283" max="1283" width="4.75" style="806" bestFit="1" customWidth="1"/>
    <col min="1284" max="1289" width="0" style="806" hidden="1" customWidth="1"/>
    <col min="1290" max="1290" width="9" style="806"/>
    <col min="1291" max="1291" width="0" style="806" hidden="1" customWidth="1"/>
    <col min="1292" max="1536" width="9" style="806"/>
    <col min="1537" max="1537" width="6.125" style="806" bestFit="1" customWidth="1"/>
    <col min="1538" max="1538" width="30.125" style="806" customWidth="1"/>
    <col min="1539" max="1539" width="4.75" style="806" bestFit="1" customWidth="1"/>
    <col min="1540" max="1545" width="0" style="806" hidden="1" customWidth="1"/>
    <col min="1546" max="1546" width="9" style="806"/>
    <col min="1547" max="1547" width="0" style="806" hidden="1" customWidth="1"/>
    <col min="1548" max="1792" width="9" style="806"/>
    <col min="1793" max="1793" width="6.125" style="806" bestFit="1" customWidth="1"/>
    <col min="1794" max="1794" width="30.125" style="806" customWidth="1"/>
    <col min="1795" max="1795" width="4.75" style="806" bestFit="1" customWidth="1"/>
    <col min="1796" max="1801" width="0" style="806" hidden="1" customWidth="1"/>
    <col min="1802" max="1802" width="9" style="806"/>
    <col min="1803" max="1803" width="0" style="806" hidden="1" customWidth="1"/>
    <col min="1804" max="2048" width="9" style="806"/>
    <col min="2049" max="2049" width="6.125" style="806" bestFit="1" customWidth="1"/>
    <col min="2050" max="2050" width="30.125" style="806" customWidth="1"/>
    <col min="2051" max="2051" width="4.75" style="806" bestFit="1" customWidth="1"/>
    <col min="2052" max="2057" width="0" style="806" hidden="1" customWidth="1"/>
    <col min="2058" max="2058" width="9" style="806"/>
    <col min="2059" max="2059" width="0" style="806" hidden="1" customWidth="1"/>
    <col min="2060" max="2304" width="9" style="806"/>
    <col min="2305" max="2305" width="6.125" style="806" bestFit="1" customWidth="1"/>
    <col min="2306" max="2306" width="30.125" style="806" customWidth="1"/>
    <col min="2307" max="2307" width="4.75" style="806" bestFit="1" customWidth="1"/>
    <col min="2308" max="2313" width="0" style="806" hidden="1" customWidth="1"/>
    <col min="2314" max="2314" width="9" style="806"/>
    <col min="2315" max="2315" width="0" style="806" hidden="1" customWidth="1"/>
    <col min="2316" max="2560" width="9" style="806"/>
    <col min="2561" max="2561" width="6.125" style="806" bestFit="1" customWidth="1"/>
    <col min="2562" max="2562" width="30.125" style="806" customWidth="1"/>
    <col min="2563" max="2563" width="4.75" style="806" bestFit="1" customWidth="1"/>
    <col min="2564" max="2569" width="0" style="806" hidden="1" customWidth="1"/>
    <col min="2570" max="2570" width="9" style="806"/>
    <col min="2571" max="2571" width="0" style="806" hidden="1" customWidth="1"/>
    <col min="2572" max="2816" width="9" style="806"/>
    <col min="2817" max="2817" width="6.125" style="806" bestFit="1" customWidth="1"/>
    <col min="2818" max="2818" width="30.125" style="806" customWidth="1"/>
    <col min="2819" max="2819" width="4.75" style="806" bestFit="1" customWidth="1"/>
    <col min="2820" max="2825" width="0" style="806" hidden="1" customWidth="1"/>
    <col min="2826" max="2826" width="9" style="806"/>
    <col min="2827" max="2827" width="0" style="806" hidden="1" customWidth="1"/>
    <col min="2828" max="3072" width="9" style="806"/>
    <col min="3073" max="3073" width="6.125" style="806" bestFit="1" customWidth="1"/>
    <col min="3074" max="3074" width="30.125" style="806" customWidth="1"/>
    <col min="3075" max="3075" width="4.75" style="806" bestFit="1" customWidth="1"/>
    <col min="3076" max="3081" width="0" style="806" hidden="1" customWidth="1"/>
    <col min="3082" max="3082" width="9" style="806"/>
    <col min="3083" max="3083" width="0" style="806" hidden="1" customWidth="1"/>
    <col min="3084" max="3328" width="9" style="806"/>
    <col min="3329" max="3329" width="6.125" style="806" bestFit="1" customWidth="1"/>
    <col min="3330" max="3330" width="30.125" style="806" customWidth="1"/>
    <col min="3331" max="3331" width="4.75" style="806" bestFit="1" customWidth="1"/>
    <col min="3332" max="3337" width="0" style="806" hidden="1" customWidth="1"/>
    <col min="3338" max="3338" width="9" style="806"/>
    <col min="3339" max="3339" width="0" style="806" hidden="1" customWidth="1"/>
    <col min="3340" max="3584" width="9" style="806"/>
    <col min="3585" max="3585" width="6.125" style="806" bestFit="1" customWidth="1"/>
    <col min="3586" max="3586" width="30.125" style="806" customWidth="1"/>
    <col min="3587" max="3587" width="4.75" style="806" bestFit="1" customWidth="1"/>
    <col min="3588" max="3593" width="0" style="806" hidden="1" customWidth="1"/>
    <col min="3594" max="3594" width="9" style="806"/>
    <col min="3595" max="3595" width="0" style="806" hidden="1" customWidth="1"/>
    <col min="3596" max="3840" width="9" style="806"/>
    <col min="3841" max="3841" width="6.125" style="806" bestFit="1" customWidth="1"/>
    <col min="3842" max="3842" width="30.125" style="806" customWidth="1"/>
    <col min="3843" max="3843" width="4.75" style="806" bestFit="1" customWidth="1"/>
    <col min="3844" max="3849" width="0" style="806" hidden="1" customWidth="1"/>
    <col min="3850" max="3850" width="9" style="806"/>
    <col min="3851" max="3851" width="0" style="806" hidden="1" customWidth="1"/>
    <col min="3852" max="4096" width="9" style="806"/>
    <col min="4097" max="4097" width="6.125" style="806" bestFit="1" customWidth="1"/>
    <col min="4098" max="4098" width="30.125" style="806" customWidth="1"/>
    <col min="4099" max="4099" width="4.75" style="806" bestFit="1" customWidth="1"/>
    <col min="4100" max="4105" width="0" style="806" hidden="1" customWidth="1"/>
    <col min="4106" max="4106" width="9" style="806"/>
    <col min="4107" max="4107" width="0" style="806" hidden="1" customWidth="1"/>
    <col min="4108" max="4352" width="9" style="806"/>
    <col min="4353" max="4353" width="6.125" style="806" bestFit="1" customWidth="1"/>
    <col min="4354" max="4354" width="30.125" style="806" customWidth="1"/>
    <col min="4355" max="4355" width="4.75" style="806" bestFit="1" customWidth="1"/>
    <col min="4356" max="4361" width="0" style="806" hidden="1" customWidth="1"/>
    <col min="4362" max="4362" width="9" style="806"/>
    <col min="4363" max="4363" width="0" style="806" hidden="1" customWidth="1"/>
    <col min="4364" max="4608" width="9" style="806"/>
    <col min="4609" max="4609" width="6.125" style="806" bestFit="1" customWidth="1"/>
    <col min="4610" max="4610" width="30.125" style="806" customWidth="1"/>
    <col min="4611" max="4611" width="4.75" style="806" bestFit="1" customWidth="1"/>
    <col min="4612" max="4617" width="0" style="806" hidden="1" customWidth="1"/>
    <col min="4618" max="4618" width="9" style="806"/>
    <col min="4619" max="4619" width="0" style="806" hidden="1" customWidth="1"/>
    <col min="4620" max="4864" width="9" style="806"/>
    <col min="4865" max="4865" width="6.125" style="806" bestFit="1" customWidth="1"/>
    <col min="4866" max="4866" width="30.125" style="806" customWidth="1"/>
    <col min="4867" max="4867" width="4.75" style="806" bestFit="1" customWidth="1"/>
    <col min="4868" max="4873" width="0" style="806" hidden="1" customWidth="1"/>
    <col min="4874" max="4874" width="9" style="806"/>
    <col min="4875" max="4875" width="0" style="806" hidden="1" customWidth="1"/>
    <col min="4876" max="5120" width="9" style="806"/>
    <col min="5121" max="5121" width="6.125" style="806" bestFit="1" customWidth="1"/>
    <col min="5122" max="5122" width="30.125" style="806" customWidth="1"/>
    <col min="5123" max="5123" width="4.75" style="806" bestFit="1" customWidth="1"/>
    <col min="5124" max="5129" width="0" style="806" hidden="1" customWidth="1"/>
    <col min="5130" max="5130" width="9" style="806"/>
    <col min="5131" max="5131" width="0" style="806" hidden="1" customWidth="1"/>
    <col min="5132" max="5376" width="9" style="806"/>
    <col min="5377" max="5377" width="6.125" style="806" bestFit="1" customWidth="1"/>
    <col min="5378" max="5378" width="30.125" style="806" customWidth="1"/>
    <col min="5379" max="5379" width="4.75" style="806" bestFit="1" customWidth="1"/>
    <col min="5380" max="5385" width="0" style="806" hidden="1" customWidth="1"/>
    <col min="5386" max="5386" width="9" style="806"/>
    <col min="5387" max="5387" width="0" style="806" hidden="1" customWidth="1"/>
    <col min="5388" max="5632" width="9" style="806"/>
    <col min="5633" max="5633" width="6.125" style="806" bestFit="1" customWidth="1"/>
    <col min="5634" max="5634" width="30.125" style="806" customWidth="1"/>
    <col min="5635" max="5635" width="4.75" style="806" bestFit="1" customWidth="1"/>
    <col min="5636" max="5641" width="0" style="806" hidden="1" customWidth="1"/>
    <col min="5642" max="5642" width="9" style="806"/>
    <col min="5643" max="5643" width="0" style="806" hidden="1" customWidth="1"/>
    <col min="5644" max="5888" width="9" style="806"/>
    <col min="5889" max="5889" width="6.125" style="806" bestFit="1" customWidth="1"/>
    <col min="5890" max="5890" width="30.125" style="806" customWidth="1"/>
    <col min="5891" max="5891" width="4.75" style="806" bestFit="1" customWidth="1"/>
    <col min="5892" max="5897" width="0" style="806" hidden="1" customWidth="1"/>
    <col min="5898" max="5898" width="9" style="806"/>
    <col min="5899" max="5899" width="0" style="806" hidden="1" customWidth="1"/>
    <col min="5900" max="6144" width="9" style="806"/>
    <col min="6145" max="6145" width="6.125" style="806" bestFit="1" customWidth="1"/>
    <col min="6146" max="6146" width="30.125" style="806" customWidth="1"/>
    <col min="6147" max="6147" width="4.75" style="806" bestFit="1" customWidth="1"/>
    <col min="6148" max="6153" width="0" style="806" hidden="1" customWidth="1"/>
    <col min="6154" max="6154" width="9" style="806"/>
    <col min="6155" max="6155" width="0" style="806" hidden="1" customWidth="1"/>
    <col min="6156" max="6400" width="9" style="806"/>
    <col min="6401" max="6401" width="6.125" style="806" bestFit="1" customWidth="1"/>
    <col min="6402" max="6402" width="30.125" style="806" customWidth="1"/>
    <col min="6403" max="6403" width="4.75" style="806" bestFit="1" customWidth="1"/>
    <col min="6404" max="6409" width="0" style="806" hidden="1" customWidth="1"/>
    <col min="6410" max="6410" width="9" style="806"/>
    <col min="6411" max="6411" width="0" style="806" hidden="1" customWidth="1"/>
    <col min="6412" max="6656" width="9" style="806"/>
    <col min="6657" max="6657" width="6.125" style="806" bestFit="1" customWidth="1"/>
    <col min="6658" max="6658" width="30.125" style="806" customWidth="1"/>
    <col min="6659" max="6659" width="4.75" style="806" bestFit="1" customWidth="1"/>
    <col min="6660" max="6665" width="0" style="806" hidden="1" customWidth="1"/>
    <col min="6666" max="6666" width="9" style="806"/>
    <col min="6667" max="6667" width="0" style="806" hidden="1" customWidth="1"/>
    <col min="6668" max="6912" width="9" style="806"/>
    <col min="6913" max="6913" width="6.125" style="806" bestFit="1" customWidth="1"/>
    <col min="6914" max="6914" width="30.125" style="806" customWidth="1"/>
    <col min="6915" max="6915" width="4.75" style="806" bestFit="1" customWidth="1"/>
    <col min="6916" max="6921" width="0" style="806" hidden="1" customWidth="1"/>
    <col min="6922" max="6922" width="9" style="806"/>
    <col min="6923" max="6923" width="0" style="806" hidden="1" customWidth="1"/>
    <col min="6924" max="7168" width="9" style="806"/>
    <col min="7169" max="7169" width="6.125" style="806" bestFit="1" customWidth="1"/>
    <col min="7170" max="7170" width="30.125" style="806" customWidth="1"/>
    <col min="7171" max="7171" width="4.75" style="806" bestFit="1" customWidth="1"/>
    <col min="7172" max="7177" width="0" style="806" hidden="1" customWidth="1"/>
    <col min="7178" max="7178" width="9" style="806"/>
    <col min="7179" max="7179" width="0" style="806" hidden="1" customWidth="1"/>
    <col min="7180" max="7424" width="9" style="806"/>
    <col min="7425" max="7425" width="6.125" style="806" bestFit="1" customWidth="1"/>
    <col min="7426" max="7426" width="30.125" style="806" customWidth="1"/>
    <col min="7427" max="7427" width="4.75" style="806" bestFit="1" customWidth="1"/>
    <col min="7428" max="7433" width="0" style="806" hidden="1" customWidth="1"/>
    <col min="7434" max="7434" width="9" style="806"/>
    <col min="7435" max="7435" width="0" style="806" hidden="1" customWidth="1"/>
    <col min="7436" max="7680" width="9" style="806"/>
    <col min="7681" max="7681" width="6.125" style="806" bestFit="1" customWidth="1"/>
    <col min="7682" max="7682" width="30.125" style="806" customWidth="1"/>
    <col min="7683" max="7683" width="4.75" style="806" bestFit="1" customWidth="1"/>
    <col min="7684" max="7689" width="0" style="806" hidden="1" customWidth="1"/>
    <col min="7690" max="7690" width="9" style="806"/>
    <col min="7691" max="7691" width="0" style="806" hidden="1" customWidth="1"/>
    <col min="7692" max="7936" width="9" style="806"/>
    <col min="7937" max="7937" width="6.125" style="806" bestFit="1" customWidth="1"/>
    <col min="7938" max="7938" width="30.125" style="806" customWidth="1"/>
    <col min="7939" max="7939" width="4.75" style="806" bestFit="1" customWidth="1"/>
    <col min="7940" max="7945" width="0" style="806" hidden="1" customWidth="1"/>
    <col min="7946" max="7946" width="9" style="806"/>
    <col min="7947" max="7947" width="0" style="806" hidden="1" customWidth="1"/>
    <col min="7948" max="8192" width="9" style="806"/>
    <col min="8193" max="8193" width="6.125" style="806" bestFit="1" customWidth="1"/>
    <col min="8194" max="8194" width="30.125" style="806" customWidth="1"/>
    <col min="8195" max="8195" width="4.75" style="806" bestFit="1" customWidth="1"/>
    <col min="8196" max="8201" width="0" style="806" hidden="1" customWidth="1"/>
    <col min="8202" max="8202" width="9" style="806"/>
    <col min="8203" max="8203" width="0" style="806" hidden="1" customWidth="1"/>
    <col min="8204" max="8448" width="9" style="806"/>
    <col min="8449" max="8449" width="6.125" style="806" bestFit="1" customWidth="1"/>
    <col min="8450" max="8450" width="30.125" style="806" customWidth="1"/>
    <col min="8451" max="8451" width="4.75" style="806" bestFit="1" customWidth="1"/>
    <col min="8452" max="8457" width="0" style="806" hidden="1" customWidth="1"/>
    <col min="8458" max="8458" width="9" style="806"/>
    <col min="8459" max="8459" width="0" style="806" hidden="1" customWidth="1"/>
    <col min="8460" max="8704" width="9" style="806"/>
    <col min="8705" max="8705" width="6.125" style="806" bestFit="1" customWidth="1"/>
    <col min="8706" max="8706" width="30.125" style="806" customWidth="1"/>
    <col min="8707" max="8707" width="4.75" style="806" bestFit="1" customWidth="1"/>
    <col min="8708" max="8713" width="0" style="806" hidden="1" customWidth="1"/>
    <col min="8714" max="8714" width="9" style="806"/>
    <col min="8715" max="8715" width="0" style="806" hidden="1" customWidth="1"/>
    <col min="8716" max="8960" width="9" style="806"/>
    <col min="8961" max="8961" width="6.125" style="806" bestFit="1" customWidth="1"/>
    <col min="8962" max="8962" width="30.125" style="806" customWidth="1"/>
    <col min="8963" max="8963" width="4.75" style="806" bestFit="1" customWidth="1"/>
    <col min="8964" max="8969" width="0" style="806" hidden="1" customWidth="1"/>
    <col min="8970" max="8970" width="9" style="806"/>
    <col min="8971" max="8971" width="0" style="806" hidden="1" customWidth="1"/>
    <col min="8972" max="9216" width="9" style="806"/>
    <col min="9217" max="9217" width="6.125" style="806" bestFit="1" customWidth="1"/>
    <col min="9218" max="9218" width="30.125" style="806" customWidth="1"/>
    <col min="9219" max="9219" width="4.75" style="806" bestFit="1" customWidth="1"/>
    <col min="9220" max="9225" width="0" style="806" hidden="1" customWidth="1"/>
    <col min="9226" max="9226" width="9" style="806"/>
    <col min="9227" max="9227" width="0" style="806" hidden="1" customWidth="1"/>
    <col min="9228" max="9472" width="9" style="806"/>
    <col min="9473" max="9473" width="6.125" style="806" bestFit="1" customWidth="1"/>
    <col min="9474" max="9474" width="30.125" style="806" customWidth="1"/>
    <col min="9475" max="9475" width="4.75" style="806" bestFit="1" customWidth="1"/>
    <col min="9476" max="9481" width="0" style="806" hidden="1" customWidth="1"/>
    <col min="9482" max="9482" width="9" style="806"/>
    <col min="9483" max="9483" width="0" style="806" hidden="1" customWidth="1"/>
    <col min="9484" max="9728" width="9" style="806"/>
    <col min="9729" max="9729" width="6.125" style="806" bestFit="1" customWidth="1"/>
    <col min="9730" max="9730" width="30.125" style="806" customWidth="1"/>
    <col min="9731" max="9731" width="4.75" style="806" bestFit="1" customWidth="1"/>
    <col min="9732" max="9737" width="0" style="806" hidden="1" customWidth="1"/>
    <col min="9738" max="9738" width="9" style="806"/>
    <col min="9739" max="9739" width="0" style="806" hidden="1" customWidth="1"/>
    <col min="9740" max="9984" width="9" style="806"/>
    <col min="9985" max="9985" width="6.125" style="806" bestFit="1" customWidth="1"/>
    <col min="9986" max="9986" width="30.125" style="806" customWidth="1"/>
    <col min="9987" max="9987" width="4.75" style="806" bestFit="1" customWidth="1"/>
    <col min="9988" max="9993" width="0" style="806" hidden="1" customWidth="1"/>
    <col min="9994" max="9994" width="9" style="806"/>
    <col min="9995" max="9995" width="0" style="806" hidden="1" customWidth="1"/>
    <col min="9996" max="10240" width="9" style="806"/>
    <col min="10241" max="10241" width="6.125" style="806" bestFit="1" customWidth="1"/>
    <col min="10242" max="10242" width="30.125" style="806" customWidth="1"/>
    <col min="10243" max="10243" width="4.75" style="806" bestFit="1" customWidth="1"/>
    <col min="10244" max="10249" width="0" style="806" hidden="1" customWidth="1"/>
    <col min="10250" max="10250" width="9" style="806"/>
    <col min="10251" max="10251" width="0" style="806" hidden="1" customWidth="1"/>
    <col min="10252" max="10496" width="9" style="806"/>
    <col min="10497" max="10497" width="6.125" style="806" bestFit="1" customWidth="1"/>
    <col min="10498" max="10498" width="30.125" style="806" customWidth="1"/>
    <col min="10499" max="10499" width="4.75" style="806" bestFit="1" customWidth="1"/>
    <col min="10500" max="10505" width="0" style="806" hidden="1" customWidth="1"/>
    <col min="10506" max="10506" width="9" style="806"/>
    <col min="10507" max="10507" width="0" style="806" hidden="1" customWidth="1"/>
    <col min="10508" max="10752" width="9" style="806"/>
    <col min="10753" max="10753" width="6.125" style="806" bestFit="1" customWidth="1"/>
    <col min="10754" max="10754" width="30.125" style="806" customWidth="1"/>
    <col min="10755" max="10755" width="4.75" style="806" bestFit="1" customWidth="1"/>
    <col min="10756" max="10761" width="0" style="806" hidden="1" customWidth="1"/>
    <col min="10762" max="10762" width="9" style="806"/>
    <col min="10763" max="10763" width="0" style="806" hidden="1" customWidth="1"/>
    <col min="10764" max="11008" width="9" style="806"/>
    <col min="11009" max="11009" width="6.125" style="806" bestFit="1" customWidth="1"/>
    <col min="11010" max="11010" width="30.125" style="806" customWidth="1"/>
    <col min="11011" max="11011" width="4.75" style="806" bestFit="1" customWidth="1"/>
    <col min="11012" max="11017" width="0" style="806" hidden="1" customWidth="1"/>
    <col min="11018" max="11018" width="9" style="806"/>
    <col min="11019" max="11019" width="0" style="806" hidden="1" customWidth="1"/>
    <col min="11020" max="11264" width="9" style="806"/>
    <col min="11265" max="11265" width="6.125" style="806" bestFit="1" customWidth="1"/>
    <col min="11266" max="11266" width="30.125" style="806" customWidth="1"/>
    <col min="11267" max="11267" width="4.75" style="806" bestFit="1" customWidth="1"/>
    <col min="11268" max="11273" width="0" style="806" hidden="1" customWidth="1"/>
    <col min="11274" max="11274" width="9" style="806"/>
    <col min="11275" max="11275" width="0" style="806" hidden="1" customWidth="1"/>
    <col min="11276" max="11520" width="9" style="806"/>
    <col min="11521" max="11521" width="6.125" style="806" bestFit="1" customWidth="1"/>
    <col min="11522" max="11522" width="30.125" style="806" customWidth="1"/>
    <col min="11523" max="11523" width="4.75" style="806" bestFit="1" customWidth="1"/>
    <col min="11524" max="11529" width="0" style="806" hidden="1" customWidth="1"/>
    <col min="11530" max="11530" width="9" style="806"/>
    <col min="11531" max="11531" width="0" style="806" hidden="1" customWidth="1"/>
    <col min="11532" max="11776" width="9" style="806"/>
    <col min="11777" max="11777" width="6.125" style="806" bestFit="1" customWidth="1"/>
    <col min="11778" max="11778" width="30.125" style="806" customWidth="1"/>
    <col min="11779" max="11779" width="4.75" style="806" bestFit="1" customWidth="1"/>
    <col min="11780" max="11785" width="0" style="806" hidden="1" customWidth="1"/>
    <col min="11786" max="11786" width="9" style="806"/>
    <col min="11787" max="11787" width="0" style="806" hidden="1" customWidth="1"/>
    <col min="11788" max="12032" width="9" style="806"/>
    <col min="12033" max="12033" width="6.125" style="806" bestFit="1" customWidth="1"/>
    <col min="12034" max="12034" width="30.125" style="806" customWidth="1"/>
    <col min="12035" max="12035" width="4.75" style="806" bestFit="1" customWidth="1"/>
    <col min="12036" max="12041" width="0" style="806" hidden="1" customWidth="1"/>
    <col min="12042" max="12042" width="9" style="806"/>
    <col min="12043" max="12043" width="0" style="806" hidden="1" customWidth="1"/>
    <col min="12044" max="12288" width="9" style="806"/>
    <col min="12289" max="12289" width="6.125" style="806" bestFit="1" customWidth="1"/>
    <col min="12290" max="12290" width="30.125" style="806" customWidth="1"/>
    <col min="12291" max="12291" width="4.75" style="806" bestFit="1" customWidth="1"/>
    <col min="12292" max="12297" width="0" style="806" hidden="1" customWidth="1"/>
    <col min="12298" max="12298" width="9" style="806"/>
    <col min="12299" max="12299" width="0" style="806" hidden="1" customWidth="1"/>
    <col min="12300" max="12544" width="9" style="806"/>
    <col min="12545" max="12545" width="6.125" style="806" bestFit="1" customWidth="1"/>
    <col min="12546" max="12546" width="30.125" style="806" customWidth="1"/>
    <col min="12547" max="12547" width="4.75" style="806" bestFit="1" customWidth="1"/>
    <col min="12548" max="12553" width="0" style="806" hidden="1" customWidth="1"/>
    <col min="12554" max="12554" width="9" style="806"/>
    <col min="12555" max="12555" width="0" style="806" hidden="1" customWidth="1"/>
    <col min="12556" max="12800" width="9" style="806"/>
    <col min="12801" max="12801" width="6.125" style="806" bestFit="1" customWidth="1"/>
    <col min="12802" max="12802" width="30.125" style="806" customWidth="1"/>
    <col min="12803" max="12803" width="4.75" style="806" bestFit="1" customWidth="1"/>
    <col min="12804" max="12809" width="0" style="806" hidden="1" customWidth="1"/>
    <col min="12810" max="12810" width="9" style="806"/>
    <col min="12811" max="12811" width="0" style="806" hidden="1" customWidth="1"/>
    <col min="12812" max="13056" width="9" style="806"/>
    <col min="13057" max="13057" width="6.125" style="806" bestFit="1" customWidth="1"/>
    <col min="13058" max="13058" width="30.125" style="806" customWidth="1"/>
    <col min="13059" max="13059" width="4.75" style="806" bestFit="1" customWidth="1"/>
    <col min="13060" max="13065" width="0" style="806" hidden="1" customWidth="1"/>
    <col min="13066" max="13066" width="9" style="806"/>
    <col min="13067" max="13067" width="0" style="806" hidden="1" customWidth="1"/>
    <col min="13068" max="13312" width="9" style="806"/>
    <col min="13313" max="13313" width="6.125" style="806" bestFit="1" customWidth="1"/>
    <col min="13314" max="13314" width="30.125" style="806" customWidth="1"/>
    <col min="13315" max="13315" width="4.75" style="806" bestFit="1" customWidth="1"/>
    <col min="13316" max="13321" width="0" style="806" hidden="1" customWidth="1"/>
    <col min="13322" max="13322" width="9" style="806"/>
    <col min="13323" max="13323" width="0" style="806" hidden="1" customWidth="1"/>
    <col min="13324" max="13568" width="9" style="806"/>
    <col min="13569" max="13569" width="6.125" style="806" bestFit="1" customWidth="1"/>
    <col min="13570" max="13570" width="30.125" style="806" customWidth="1"/>
    <col min="13571" max="13571" width="4.75" style="806" bestFit="1" customWidth="1"/>
    <col min="13572" max="13577" width="0" style="806" hidden="1" customWidth="1"/>
    <col min="13578" max="13578" width="9" style="806"/>
    <col min="13579" max="13579" width="0" style="806" hidden="1" customWidth="1"/>
    <col min="13580" max="13824" width="9" style="806"/>
    <col min="13825" max="13825" width="6.125" style="806" bestFit="1" customWidth="1"/>
    <col min="13826" max="13826" width="30.125" style="806" customWidth="1"/>
    <col min="13827" max="13827" width="4.75" style="806" bestFit="1" customWidth="1"/>
    <col min="13828" max="13833" width="0" style="806" hidden="1" customWidth="1"/>
    <col min="13834" max="13834" width="9" style="806"/>
    <col min="13835" max="13835" width="0" style="806" hidden="1" customWidth="1"/>
    <col min="13836" max="14080" width="9" style="806"/>
    <col min="14081" max="14081" width="6.125" style="806" bestFit="1" customWidth="1"/>
    <col min="14082" max="14082" width="30.125" style="806" customWidth="1"/>
    <col min="14083" max="14083" width="4.75" style="806" bestFit="1" customWidth="1"/>
    <col min="14084" max="14089" width="0" style="806" hidden="1" customWidth="1"/>
    <col min="14090" max="14090" width="9" style="806"/>
    <col min="14091" max="14091" width="0" style="806" hidden="1" customWidth="1"/>
    <col min="14092" max="14336" width="9" style="806"/>
    <col min="14337" max="14337" width="6.125" style="806" bestFit="1" customWidth="1"/>
    <col min="14338" max="14338" width="30.125" style="806" customWidth="1"/>
    <col min="14339" max="14339" width="4.75" style="806" bestFit="1" customWidth="1"/>
    <col min="14340" max="14345" width="0" style="806" hidden="1" customWidth="1"/>
    <col min="14346" max="14346" width="9" style="806"/>
    <col min="14347" max="14347" width="0" style="806" hidden="1" customWidth="1"/>
    <col min="14348" max="14592" width="9" style="806"/>
    <col min="14593" max="14593" width="6.125" style="806" bestFit="1" customWidth="1"/>
    <col min="14594" max="14594" width="30.125" style="806" customWidth="1"/>
    <col min="14595" max="14595" width="4.75" style="806" bestFit="1" customWidth="1"/>
    <col min="14596" max="14601" width="0" style="806" hidden="1" customWidth="1"/>
    <col min="14602" max="14602" width="9" style="806"/>
    <col min="14603" max="14603" width="0" style="806" hidden="1" customWidth="1"/>
    <col min="14604" max="14848" width="9" style="806"/>
    <col min="14849" max="14849" width="6.125" style="806" bestFit="1" customWidth="1"/>
    <col min="14850" max="14850" width="30.125" style="806" customWidth="1"/>
    <col min="14851" max="14851" width="4.75" style="806" bestFit="1" customWidth="1"/>
    <col min="14852" max="14857" width="0" style="806" hidden="1" customWidth="1"/>
    <col min="14858" max="14858" width="9" style="806"/>
    <col min="14859" max="14859" width="0" style="806" hidden="1" customWidth="1"/>
    <col min="14860" max="15104" width="9" style="806"/>
    <col min="15105" max="15105" width="6.125" style="806" bestFit="1" customWidth="1"/>
    <col min="15106" max="15106" width="30.125" style="806" customWidth="1"/>
    <col min="15107" max="15107" width="4.75" style="806" bestFit="1" customWidth="1"/>
    <col min="15108" max="15113" width="0" style="806" hidden="1" customWidth="1"/>
    <col min="15114" max="15114" width="9" style="806"/>
    <col min="15115" max="15115" width="0" style="806" hidden="1" customWidth="1"/>
    <col min="15116" max="15360" width="9" style="806"/>
    <col min="15361" max="15361" width="6.125" style="806" bestFit="1" customWidth="1"/>
    <col min="15362" max="15362" width="30.125" style="806" customWidth="1"/>
    <col min="15363" max="15363" width="4.75" style="806" bestFit="1" customWidth="1"/>
    <col min="15364" max="15369" width="0" style="806" hidden="1" customWidth="1"/>
    <col min="15370" max="15370" width="9" style="806"/>
    <col min="15371" max="15371" width="0" style="806" hidden="1" customWidth="1"/>
    <col min="15372" max="15616" width="9" style="806"/>
    <col min="15617" max="15617" width="6.125" style="806" bestFit="1" customWidth="1"/>
    <col min="15618" max="15618" width="30.125" style="806" customWidth="1"/>
    <col min="15619" max="15619" width="4.75" style="806" bestFit="1" customWidth="1"/>
    <col min="15620" max="15625" width="0" style="806" hidden="1" customWidth="1"/>
    <col min="15626" max="15626" width="9" style="806"/>
    <col min="15627" max="15627" width="0" style="806" hidden="1" customWidth="1"/>
    <col min="15628" max="15872" width="9" style="806"/>
    <col min="15873" max="15873" width="6.125" style="806" bestFit="1" customWidth="1"/>
    <col min="15874" max="15874" width="30.125" style="806" customWidth="1"/>
    <col min="15875" max="15875" width="4.75" style="806" bestFit="1" customWidth="1"/>
    <col min="15876" max="15881" width="0" style="806" hidden="1" customWidth="1"/>
    <col min="15882" max="15882" width="9" style="806"/>
    <col min="15883" max="15883" width="0" style="806" hidden="1" customWidth="1"/>
    <col min="15884" max="16128" width="9" style="806"/>
    <col min="16129" max="16129" width="6.125" style="806" bestFit="1" customWidth="1"/>
    <col min="16130" max="16130" width="30.125" style="806" customWidth="1"/>
    <col min="16131" max="16131" width="4.75" style="806" bestFit="1" customWidth="1"/>
    <col min="16132" max="16137" width="0" style="806" hidden="1" customWidth="1"/>
    <col min="16138" max="16138" width="9" style="806"/>
    <col min="16139" max="16139" width="0" style="806" hidden="1" customWidth="1"/>
    <col min="16140" max="16384" width="9" style="806"/>
  </cols>
  <sheetData>
    <row r="1" spans="1:17" s="804" customFormat="1" ht="16.5" customHeight="1" x14ac:dyDescent="0.2">
      <c r="A1" s="1361" t="s">
        <v>2009</v>
      </c>
      <c r="B1" s="1361"/>
      <c r="C1" s="1361"/>
      <c r="D1" s="1361"/>
      <c r="E1" s="1361"/>
      <c r="F1" s="1361"/>
      <c r="G1" s="1361"/>
      <c r="H1" s="1361"/>
    </row>
    <row r="2" spans="1:17" s="805" customFormat="1" ht="16.5" customHeight="1" x14ac:dyDescent="0.2">
      <c r="A2" s="1367" t="s">
        <v>2010</v>
      </c>
      <c r="B2" s="1367"/>
      <c r="C2" s="1367"/>
      <c r="D2" s="1367"/>
      <c r="E2" s="1367"/>
      <c r="F2" s="1367"/>
      <c r="G2" s="1367"/>
      <c r="H2" s="1367"/>
      <c r="I2" s="1367"/>
      <c r="J2" s="1367"/>
    </row>
    <row r="3" spans="1:17" ht="28.15" customHeight="1" x14ac:dyDescent="0.2">
      <c r="A3" s="1362" t="s">
        <v>2</v>
      </c>
      <c r="B3" s="1363" t="s">
        <v>1827</v>
      </c>
      <c r="C3" s="1363" t="s">
        <v>1660</v>
      </c>
      <c r="D3" s="1364" t="s">
        <v>2011</v>
      </c>
      <c r="E3" s="1363" t="s">
        <v>1828</v>
      </c>
      <c r="F3" s="1363" t="s">
        <v>1829</v>
      </c>
      <c r="G3" s="1363"/>
      <c r="H3" s="1363"/>
      <c r="I3" s="1359" t="s">
        <v>1830</v>
      </c>
      <c r="J3" s="1358"/>
      <c r="K3" s="1358"/>
    </row>
    <row r="4" spans="1:17" ht="22.15" customHeight="1" x14ac:dyDescent="0.2">
      <c r="A4" s="1362"/>
      <c r="B4" s="1363"/>
      <c r="C4" s="1363"/>
      <c r="D4" s="1365"/>
      <c r="E4" s="1363"/>
      <c r="F4" s="1368" t="s">
        <v>1831</v>
      </c>
      <c r="G4" s="1368" t="s">
        <v>1832</v>
      </c>
      <c r="H4" s="1368"/>
      <c r="I4" s="1369" t="s">
        <v>1833</v>
      </c>
      <c r="J4" s="1358" t="s">
        <v>1670</v>
      </c>
      <c r="K4" s="1358"/>
    </row>
    <row r="5" spans="1:17" ht="36" customHeight="1" x14ac:dyDescent="0.2">
      <c r="A5" s="1362"/>
      <c r="B5" s="1363"/>
      <c r="C5" s="1363"/>
      <c r="D5" s="1366"/>
      <c r="E5" s="1363"/>
      <c r="F5" s="1368"/>
      <c r="G5" s="1034" t="s">
        <v>1834</v>
      </c>
      <c r="H5" s="1034" t="s">
        <v>1835</v>
      </c>
      <c r="I5" s="1369"/>
      <c r="J5" s="807" t="s">
        <v>1836</v>
      </c>
      <c r="K5" s="807" t="s">
        <v>1837</v>
      </c>
    </row>
    <row r="6" spans="1:17" ht="12.75" customHeight="1" x14ac:dyDescent="0.2">
      <c r="A6" s="808" t="s">
        <v>17</v>
      </c>
      <c r="B6" s="809" t="s">
        <v>18</v>
      </c>
      <c r="C6" s="809" t="s">
        <v>1664</v>
      </c>
      <c r="D6" s="1025" t="s">
        <v>1838</v>
      </c>
      <c r="E6" s="809" t="s">
        <v>19</v>
      </c>
      <c r="F6" s="809" t="s">
        <v>20</v>
      </c>
      <c r="G6" s="809" t="s">
        <v>2012</v>
      </c>
      <c r="H6" s="809" t="s">
        <v>2013</v>
      </c>
      <c r="I6" s="809" t="s">
        <v>2014</v>
      </c>
      <c r="J6" s="809" t="s">
        <v>24</v>
      </c>
      <c r="K6" s="809" t="s">
        <v>2015</v>
      </c>
    </row>
    <row r="7" spans="1:17" ht="16.5" customHeight="1" x14ac:dyDescent="0.2">
      <c r="A7" s="810"/>
      <c r="B7" s="811" t="s">
        <v>1667</v>
      </c>
      <c r="C7" s="812"/>
      <c r="D7" s="1026">
        <v>93445.109999999986</v>
      </c>
      <c r="E7" s="813">
        <v>93445.11</v>
      </c>
      <c r="F7" s="813">
        <v>93445.11</v>
      </c>
      <c r="G7" s="813">
        <v>0</v>
      </c>
      <c r="H7" s="752">
        <v>0</v>
      </c>
      <c r="I7" s="813">
        <v>0</v>
      </c>
      <c r="J7" s="813"/>
      <c r="K7" s="813"/>
    </row>
    <row r="8" spans="1:17" ht="16.5" customHeight="1" x14ac:dyDescent="0.2">
      <c r="A8" s="1031">
        <v>1</v>
      </c>
      <c r="B8" s="811" t="s">
        <v>2004</v>
      </c>
      <c r="C8" s="1032" t="s">
        <v>1669</v>
      </c>
      <c r="D8" s="813">
        <v>86002.909999999989</v>
      </c>
      <c r="E8" s="813">
        <v>84675.07</v>
      </c>
      <c r="F8" s="813">
        <v>85647.19</v>
      </c>
      <c r="G8" s="813">
        <v>-355.71999999998661</v>
      </c>
      <c r="H8" s="752">
        <v>26.789372213519059</v>
      </c>
      <c r="I8" s="813">
        <v>-972.11999999999534</v>
      </c>
      <c r="J8" s="813">
        <v>-944.33999999999537</v>
      </c>
      <c r="K8" s="813">
        <v>-27.78000000000003</v>
      </c>
    </row>
    <row r="9" spans="1:17" ht="16.5" customHeight="1" x14ac:dyDescent="0.2">
      <c r="A9" s="814" t="s">
        <v>30</v>
      </c>
      <c r="B9" s="815" t="s">
        <v>1671</v>
      </c>
      <c r="C9" s="816" t="s">
        <v>1672</v>
      </c>
      <c r="D9" s="817">
        <v>99.01</v>
      </c>
      <c r="E9" s="817">
        <v>20</v>
      </c>
      <c r="F9" s="817">
        <v>99.01</v>
      </c>
      <c r="G9" s="817">
        <v>0</v>
      </c>
      <c r="H9" s="761">
        <v>0</v>
      </c>
      <c r="I9" s="817">
        <v>-79.010000000000005</v>
      </c>
      <c r="J9" s="817">
        <v>-79.010000000000005</v>
      </c>
      <c r="K9" s="817"/>
      <c r="O9" s="806">
        <v>12.39</v>
      </c>
    </row>
    <row r="10" spans="1:17" ht="16.5" customHeight="1" x14ac:dyDescent="0.2">
      <c r="A10" s="818" t="s">
        <v>1673</v>
      </c>
      <c r="B10" s="819" t="s">
        <v>1674</v>
      </c>
      <c r="C10" s="820" t="s">
        <v>1675</v>
      </c>
      <c r="D10" s="821">
        <v>0</v>
      </c>
      <c r="E10" s="821">
        <v>0</v>
      </c>
      <c r="F10" s="821">
        <v>0</v>
      </c>
      <c r="G10" s="821">
        <v>0</v>
      </c>
      <c r="H10" s="822" t="e">
        <v>#DIV/0!</v>
      </c>
      <c r="I10" s="821">
        <v>0</v>
      </c>
      <c r="J10" s="821">
        <v>0</v>
      </c>
      <c r="K10" s="821"/>
    </row>
    <row r="11" spans="1:17" ht="16.5" customHeight="1" x14ac:dyDescent="0.2">
      <c r="A11" s="818" t="s">
        <v>1676</v>
      </c>
      <c r="B11" s="823" t="s">
        <v>1677</v>
      </c>
      <c r="C11" s="781" t="s">
        <v>1125</v>
      </c>
      <c r="D11" s="1027">
        <v>99.01</v>
      </c>
      <c r="E11" s="821">
        <v>20</v>
      </c>
      <c r="F11" s="821">
        <v>99.01</v>
      </c>
      <c r="G11" s="821">
        <v>0</v>
      </c>
      <c r="H11" s="766">
        <v>0</v>
      </c>
      <c r="I11" s="821">
        <v>-79.010000000000005</v>
      </c>
      <c r="J11" s="821">
        <v>-79.010000000000005</v>
      </c>
      <c r="K11" s="821"/>
    </row>
    <row r="12" spans="1:17" ht="16.5" customHeight="1" x14ac:dyDescent="0.2">
      <c r="A12" s="814" t="s">
        <v>32</v>
      </c>
      <c r="B12" s="824" t="s">
        <v>1678</v>
      </c>
      <c r="C12" s="816" t="s">
        <v>154</v>
      </c>
      <c r="D12" s="817">
        <v>228.61</v>
      </c>
      <c r="E12" s="817">
        <v>226.67000000000002</v>
      </c>
      <c r="F12" s="817">
        <v>228.61</v>
      </c>
      <c r="G12" s="821">
        <v>0</v>
      </c>
      <c r="H12" s="761">
        <v>0</v>
      </c>
      <c r="I12" s="817">
        <v>-1.9399999999999977</v>
      </c>
      <c r="J12" s="817">
        <v>-1.9399999999999977</v>
      </c>
      <c r="K12" s="817"/>
      <c r="O12" s="806">
        <v>1.9399999999999977</v>
      </c>
    </row>
    <row r="13" spans="1:17" ht="16.5" customHeight="1" x14ac:dyDescent="0.2">
      <c r="A13" s="814" t="s">
        <v>1679</v>
      </c>
      <c r="B13" s="815" t="s">
        <v>1680</v>
      </c>
      <c r="C13" s="816" t="s">
        <v>46</v>
      </c>
      <c r="D13" s="817">
        <v>65552.19</v>
      </c>
      <c r="E13" s="817">
        <v>64335.7</v>
      </c>
      <c r="F13" s="817">
        <v>65196.469999999994</v>
      </c>
      <c r="G13" s="821">
        <v>-355.72000000000844</v>
      </c>
      <c r="H13" s="761">
        <v>29.241506300915493</v>
      </c>
      <c r="I13" s="817">
        <v>-860.7699999999968</v>
      </c>
      <c r="J13" s="817">
        <v>-825.99999999999682</v>
      </c>
      <c r="K13" s="817">
        <v>-34.770000000000024</v>
      </c>
      <c r="M13" s="806">
        <v>66.62</v>
      </c>
      <c r="O13" s="966">
        <v>-193.30000000000842</v>
      </c>
      <c r="P13" s="966">
        <v>162.42000000000002</v>
      </c>
    </row>
    <row r="14" spans="1:17" ht="16.5" customHeight="1" x14ac:dyDescent="0.2">
      <c r="A14" s="814" t="s">
        <v>1681</v>
      </c>
      <c r="B14" s="825" t="s">
        <v>1682</v>
      </c>
      <c r="C14" s="816" t="s">
        <v>1683</v>
      </c>
      <c r="D14" s="817"/>
      <c r="E14" s="817">
        <v>0</v>
      </c>
      <c r="F14" s="817">
        <v>0</v>
      </c>
      <c r="G14" s="821">
        <v>0</v>
      </c>
      <c r="H14" s="822" t="e">
        <v>#DIV/0!</v>
      </c>
      <c r="I14" s="817">
        <v>0</v>
      </c>
      <c r="J14" s="817">
        <v>0</v>
      </c>
      <c r="K14" s="817"/>
    </row>
    <row r="15" spans="1:17" ht="16.5" customHeight="1" x14ac:dyDescent="0.2">
      <c r="A15" s="814" t="s">
        <v>1684</v>
      </c>
      <c r="B15" s="825" t="s">
        <v>1685</v>
      </c>
      <c r="C15" s="816" t="s">
        <v>1686</v>
      </c>
      <c r="D15" s="817"/>
      <c r="E15" s="817">
        <v>0</v>
      </c>
      <c r="F15" s="817">
        <v>0</v>
      </c>
      <c r="G15" s="821">
        <v>0</v>
      </c>
      <c r="H15" s="822" t="e">
        <v>#DIV/0!</v>
      </c>
      <c r="I15" s="817">
        <v>0</v>
      </c>
      <c r="J15" s="817">
        <v>0</v>
      </c>
      <c r="K15" s="817"/>
    </row>
    <row r="16" spans="1:17" ht="16.5" customHeight="1" x14ac:dyDescent="0.2">
      <c r="A16" s="814" t="s">
        <v>1687</v>
      </c>
      <c r="B16" s="825" t="s">
        <v>1688</v>
      </c>
      <c r="C16" s="816" t="s">
        <v>308</v>
      </c>
      <c r="D16" s="817">
        <v>19572.93</v>
      </c>
      <c r="E16" s="817">
        <v>19400.11</v>
      </c>
      <c r="F16" s="817">
        <v>19572.93</v>
      </c>
      <c r="G16" s="821">
        <v>0</v>
      </c>
      <c r="H16" s="761">
        <v>0</v>
      </c>
      <c r="I16" s="817">
        <v>-172.81999999999971</v>
      </c>
      <c r="J16" s="817">
        <v>-69.419999999999703</v>
      </c>
      <c r="K16" s="817">
        <v>-103.4</v>
      </c>
      <c r="M16" s="806">
        <v>95.8</v>
      </c>
      <c r="N16" s="966">
        <v>95.8</v>
      </c>
      <c r="O16" s="806">
        <v>77.02</v>
      </c>
      <c r="Q16" s="966">
        <v>-355.72000000000844</v>
      </c>
    </row>
    <row r="17" spans="1:15" ht="24" x14ac:dyDescent="0.2">
      <c r="A17" s="814"/>
      <c r="B17" s="819" t="s">
        <v>1839</v>
      </c>
      <c r="C17" s="820" t="s">
        <v>1690</v>
      </c>
      <c r="D17" s="821">
        <v>6034.2400000000007</v>
      </c>
      <c r="E17" s="817">
        <v>6034.2400000000007</v>
      </c>
      <c r="F17" s="817">
        <v>6034.2400000000007</v>
      </c>
      <c r="G17" s="821">
        <v>0</v>
      </c>
      <c r="H17" s="822" t="e">
        <v>#DIV/0!</v>
      </c>
      <c r="I17" s="817">
        <v>0</v>
      </c>
      <c r="J17" s="817">
        <v>0</v>
      </c>
      <c r="K17" s="817"/>
    </row>
    <row r="18" spans="1:15" ht="16.5" customHeight="1" x14ac:dyDescent="0.2">
      <c r="A18" s="814" t="s">
        <v>1691</v>
      </c>
      <c r="B18" s="815" t="s">
        <v>1692</v>
      </c>
      <c r="C18" s="816" t="s">
        <v>1693</v>
      </c>
      <c r="D18" s="817">
        <v>141.11000000000001</v>
      </c>
      <c r="E18" s="817">
        <v>140.35</v>
      </c>
      <c r="F18" s="817">
        <v>141.11000000000001</v>
      </c>
      <c r="G18" s="821">
        <v>0</v>
      </c>
      <c r="H18" s="761">
        <v>0</v>
      </c>
      <c r="I18" s="817">
        <v>-0.76000000000001933</v>
      </c>
      <c r="J18" s="817">
        <v>-0.76000000000001933</v>
      </c>
      <c r="K18" s="817"/>
      <c r="O18" s="806">
        <v>0.76000000000001933</v>
      </c>
    </row>
    <row r="19" spans="1:15" ht="16.5" customHeight="1" x14ac:dyDescent="0.2">
      <c r="A19" s="814" t="s">
        <v>1694</v>
      </c>
      <c r="B19" s="769" t="s">
        <v>1695</v>
      </c>
      <c r="C19" s="771" t="s">
        <v>1696</v>
      </c>
      <c r="D19" s="1028"/>
      <c r="E19" s="817">
        <v>0</v>
      </c>
      <c r="F19" s="817">
        <v>376.27000000000004</v>
      </c>
      <c r="G19" s="821">
        <v>376.27000000000004</v>
      </c>
      <c r="H19" s="822" t="e">
        <v>#DIV/0!</v>
      </c>
      <c r="I19" s="817">
        <v>-376.27000000000004</v>
      </c>
      <c r="J19" s="817">
        <v>0</v>
      </c>
      <c r="K19" s="817">
        <v>-376.27000000000004</v>
      </c>
      <c r="M19" s="966">
        <v>0</v>
      </c>
    </row>
    <row r="20" spans="1:15" ht="16.5" customHeight="1" x14ac:dyDescent="0.2">
      <c r="A20" s="814" t="s">
        <v>1697</v>
      </c>
      <c r="B20" s="815" t="s">
        <v>1698</v>
      </c>
      <c r="C20" s="816" t="s">
        <v>1699</v>
      </c>
      <c r="D20" s="817"/>
      <c r="E20" s="817">
        <v>0</v>
      </c>
      <c r="F20" s="817">
        <v>0</v>
      </c>
      <c r="G20" s="821">
        <v>0</v>
      </c>
      <c r="H20" s="822" t="e">
        <v>#DIV/0!</v>
      </c>
      <c r="I20" s="822">
        <v>0</v>
      </c>
      <c r="J20" s="822">
        <v>0</v>
      </c>
      <c r="K20" s="822"/>
    </row>
    <row r="21" spans="1:15" ht="16.5" customHeight="1" x14ac:dyDescent="0.2">
      <c r="A21" s="826" t="s">
        <v>1700</v>
      </c>
      <c r="B21" s="827" t="s">
        <v>1701</v>
      </c>
      <c r="C21" s="828" t="s">
        <v>638</v>
      </c>
      <c r="D21" s="829">
        <v>409.06</v>
      </c>
      <c r="E21" s="829">
        <v>552.24</v>
      </c>
      <c r="F21" s="829">
        <v>32.79</v>
      </c>
      <c r="G21" s="830">
        <v>-376.27</v>
      </c>
      <c r="H21" s="775">
        <v>-262.79508311216648</v>
      </c>
      <c r="I21" s="829">
        <v>519.45000000000005</v>
      </c>
      <c r="J21" s="829">
        <v>32.79000000000002</v>
      </c>
      <c r="K21" s="829">
        <v>486.66</v>
      </c>
      <c r="M21" s="966">
        <v>486.66</v>
      </c>
      <c r="N21" s="966">
        <v>486.66</v>
      </c>
    </row>
    <row r="22" spans="1:15" ht="16.5" customHeight="1" x14ac:dyDescent="0.2">
      <c r="A22" s="1031">
        <v>2</v>
      </c>
      <c r="B22" s="811" t="s">
        <v>2005</v>
      </c>
      <c r="C22" s="1032" t="s">
        <v>1703</v>
      </c>
      <c r="D22" s="813">
        <v>7441.8700000000008</v>
      </c>
      <c r="E22" s="813">
        <v>8769.7099999999991</v>
      </c>
      <c r="F22" s="813">
        <v>7797.59</v>
      </c>
      <c r="G22" s="813">
        <v>355.71999999999935</v>
      </c>
      <c r="H22" s="752">
        <v>26.789372213519684</v>
      </c>
      <c r="I22" s="813">
        <v>972.11999999999898</v>
      </c>
      <c r="J22" s="813">
        <v>944.33999999999901</v>
      </c>
      <c r="K22" s="813">
        <v>27.78</v>
      </c>
    </row>
    <row r="23" spans="1:15" ht="16.5" customHeight="1" x14ac:dyDescent="0.2">
      <c r="A23" s="814" t="s">
        <v>41</v>
      </c>
      <c r="B23" s="815" t="s">
        <v>1704</v>
      </c>
      <c r="C23" s="816" t="s">
        <v>505</v>
      </c>
      <c r="D23" s="817">
        <v>771.15000000000009</v>
      </c>
      <c r="E23" s="817">
        <v>961</v>
      </c>
      <c r="F23" s="817">
        <v>928.69999999999993</v>
      </c>
      <c r="G23" s="817">
        <v>157.54999999999984</v>
      </c>
      <c r="H23" s="761">
        <v>82.986568343428985</v>
      </c>
      <c r="I23" s="817">
        <v>32.300000000000068</v>
      </c>
      <c r="J23" s="817">
        <v>32.300000000000068</v>
      </c>
      <c r="K23" s="817"/>
      <c r="M23" s="966">
        <v>157.54999999999984</v>
      </c>
      <c r="N23" s="806">
        <v>98.43183806072723</v>
      </c>
    </row>
    <row r="24" spans="1:15" ht="16.5" customHeight="1" x14ac:dyDescent="0.2">
      <c r="A24" s="814" t="s">
        <v>611</v>
      </c>
      <c r="B24" s="815" t="s">
        <v>1705</v>
      </c>
      <c r="C24" s="816" t="s">
        <v>856</v>
      </c>
      <c r="D24" s="817">
        <v>180.9</v>
      </c>
      <c r="E24" s="817">
        <v>199.78</v>
      </c>
      <c r="F24" s="817">
        <v>183.41</v>
      </c>
      <c r="G24" s="817">
        <v>2.5099999999999909</v>
      </c>
      <c r="H24" s="761">
        <v>13.294491525423686</v>
      </c>
      <c r="I24" s="817">
        <v>16.370000000000005</v>
      </c>
      <c r="J24" s="817">
        <v>16.370000000000005</v>
      </c>
      <c r="K24" s="817"/>
      <c r="M24" s="966">
        <v>2.5099999999999909</v>
      </c>
    </row>
    <row r="25" spans="1:15" ht="16.5" customHeight="1" x14ac:dyDescent="0.2">
      <c r="A25" s="814" t="s">
        <v>878</v>
      </c>
      <c r="B25" s="815" t="s">
        <v>1706</v>
      </c>
      <c r="C25" s="816" t="s">
        <v>945</v>
      </c>
      <c r="D25" s="817">
        <v>36.43</v>
      </c>
      <c r="E25" s="817">
        <v>33.26</v>
      </c>
      <c r="F25" s="817">
        <v>36.43</v>
      </c>
      <c r="G25" s="817">
        <v>0</v>
      </c>
      <c r="H25" s="761">
        <v>0</v>
      </c>
      <c r="I25" s="817">
        <v>-3.1700000000000017</v>
      </c>
      <c r="J25" s="817">
        <v>-3.1700000000000017</v>
      </c>
      <c r="K25" s="817"/>
    </row>
    <row r="26" spans="1:15" ht="16.5" customHeight="1" x14ac:dyDescent="0.2">
      <c r="A26" s="814" t="s">
        <v>1707</v>
      </c>
      <c r="B26" s="831" t="s">
        <v>1708</v>
      </c>
      <c r="C26" s="816" t="s">
        <v>47</v>
      </c>
      <c r="D26" s="817">
        <v>1110.6599999999999</v>
      </c>
      <c r="E26" s="817">
        <v>1161.8499999999999</v>
      </c>
      <c r="F26" s="817">
        <v>1110.6599999999999</v>
      </c>
      <c r="G26" s="821">
        <v>0</v>
      </c>
      <c r="H26" s="761">
        <v>0</v>
      </c>
      <c r="I26" s="817">
        <v>51.190000000000055</v>
      </c>
      <c r="J26" s="817">
        <v>51.190000000000055</v>
      </c>
      <c r="K26" s="817"/>
    </row>
    <row r="27" spans="1:15" ht="16.5" customHeight="1" x14ac:dyDescent="0.2">
      <c r="A27" s="814" t="s">
        <v>1709</v>
      </c>
      <c r="B27" s="831" t="s">
        <v>1710</v>
      </c>
      <c r="C27" s="816" t="s">
        <v>448</v>
      </c>
      <c r="D27" s="817">
        <v>6.49</v>
      </c>
      <c r="E27" s="817">
        <v>8.7299999999999986</v>
      </c>
      <c r="F27" s="817">
        <v>6.49</v>
      </c>
      <c r="G27" s="821">
        <v>0</v>
      </c>
      <c r="H27" s="761">
        <v>0</v>
      </c>
      <c r="I27" s="817">
        <v>2.2399999999999984</v>
      </c>
      <c r="J27" s="817">
        <v>2.2399999999999984</v>
      </c>
      <c r="K27" s="817"/>
    </row>
    <row r="28" spans="1:15" ht="16.5" customHeight="1" x14ac:dyDescent="0.2">
      <c r="A28" s="814" t="s">
        <v>1711</v>
      </c>
      <c r="B28" s="769" t="s">
        <v>1712</v>
      </c>
      <c r="C28" s="771" t="s">
        <v>1713</v>
      </c>
      <c r="D28" s="817">
        <v>139.40000000000003</v>
      </c>
      <c r="E28" s="817">
        <v>137.85000000000002</v>
      </c>
      <c r="F28" s="817">
        <v>139.4</v>
      </c>
      <c r="G28" s="821">
        <v>0</v>
      </c>
      <c r="H28" s="761">
        <v>0</v>
      </c>
      <c r="I28" s="817">
        <v>-1.5499999999999829</v>
      </c>
      <c r="J28" s="817">
        <v>-1.4699999999999829</v>
      </c>
      <c r="K28" s="817">
        <v>-0.08</v>
      </c>
    </row>
    <row r="29" spans="1:15" ht="16.5" customHeight="1" x14ac:dyDescent="0.2">
      <c r="A29" s="818" t="s">
        <v>1714</v>
      </c>
      <c r="B29" s="832" t="s">
        <v>1715</v>
      </c>
      <c r="C29" s="820" t="s">
        <v>938</v>
      </c>
      <c r="D29" s="821">
        <v>17.829999999999998</v>
      </c>
      <c r="E29" s="821">
        <v>17.829999999999998</v>
      </c>
      <c r="F29" s="821">
        <v>17.829999999999998</v>
      </c>
      <c r="G29" s="821">
        <v>0</v>
      </c>
      <c r="H29" s="834" t="e">
        <v>#DIV/0!</v>
      </c>
      <c r="I29" s="821">
        <v>0</v>
      </c>
      <c r="J29" s="821">
        <v>0</v>
      </c>
      <c r="K29" s="821"/>
    </row>
    <row r="30" spans="1:15" ht="16.5" customHeight="1" x14ac:dyDescent="0.2">
      <c r="A30" s="818" t="s">
        <v>1716</v>
      </c>
      <c r="B30" s="833" t="s">
        <v>1717</v>
      </c>
      <c r="C30" s="820" t="s">
        <v>1718</v>
      </c>
      <c r="D30" s="821">
        <v>0.15</v>
      </c>
      <c r="E30" s="821">
        <v>0.15</v>
      </c>
      <c r="F30" s="821">
        <v>0.15</v>
      </c>
      <c r="G30" s="821">
        <v>0</v>
      </c>
      <c r="H30" s="834" t="e">
        <v>#DIV/0!</v>
      </c>
      <c r="I30" s="834">
        <v>0</v>
      </c>
      <c r="J30" s="834">
        <v>0</v>
      </c>
      <c r="K30" s="834"/>
    </row>
    <row r="31" spans="1:15" ht="16.5" customHeight="1" x14ac:dyDescent="0.2">
      <c r="A31" s="818" t="s">
        <v>1719</v>
      </c>
      <c r="B31" s="832" t="s">
        <v>1720</v>
      </c>
      <c r="C31" s="820" t="s">
        <v>1017</v>
      </c>
      <c r="D31" s="821">
        <v>7.3100000000000005</v>
      </c>
      <c r="E31" s="821">
        <v>7.2200000000000006</v>
      </c>
      <c r="F31" s="821">
        <v>7.3100000000000005</v>
      </c>
      <c r="G31" s="821">
        <v>0</v>
      </c>
      <c r="H31" s="766">
        <v>0</v>
      </c>
      <c r="I31" s="821">
        <v>-8.9999999999999858E-2</v>
      </c>
      <c r="J31" s="821">
        <v>-9.9999999999998562E-3</v>
      </c>
      <c r="K31" s="821">
        <v>-0.08</v>
      </c>
    </row>
    <row r="32" spans="1:15" ht="16.5" customHeight="1" x14ac:dyDescent="0.2">
      <c r="A32" s="818" t="s">
        <v>1721</v>
      </c>
      <c r="B32" s="832" t="s">
        <v>1722</v>
      </c>
      <c r="C32" s="820" t="s">
        <v>608</v>
      </c>
      <c r="D32" s="821">
        <v>86.690000000000012</v>
      </c>
      <c r="E32" s="821">
        <v>85.23</v>
      </c>
      <c r="F32" s="821">
        <v>86.690000000000012</v>
      </c>
      <c r="G32" s="821">
        <v>0</v>
      </c>
      <c r="H32" s="766">
        <v>0</v>
      </c>
      <c r="I32" s="821">
        <v>-1.460000000000008</v>
      </c>
      <c r="J32" s="821">
        <v>-1.460000000000008</v>
      </c>
      <c r="K32" s="821"/>
    </row>
    <row r="33" spans="1:14" ht="16.5" customHeight="1" x14ac:dyDescent="0.2">
      <c r="A33" s="818" t="s">
        <v>1723</v>
      </c>
      <c r="B33" s="832" t="s">
        <v>1724</v>
      </c>
      <c r="C33" s="820" t="s">
        <v>477</v>
      </c>
      <c r="D33" s="821">
        <v>26.490000000000006</v>
      </c>
      <c r="E33" s="821">
        <v>26.490000000000006</v>
      </c>
      <c r="F33" s="821">
        <v>26.490000000000006</v>
      </c>
      <c r="G33" s="821">
        <v>0</v>
      </c>
      <c r="H33" s="834" t="e">
        <v>#DIV/0!</v>
      </c>
      <c r="I33" s="821">
        <v>0</v>
      </c>
      <c r="J33" s="821">
        <v>0</v>
      </c>
      <c r="K33" s="821"/>
    </row>
    <row r="34" spans="1:14" ht="16.5" customHeight="1" x14ac:dyDescent="0.2">
      <c r="A34" s="818" t="s">
        <v>1725</v>
      </c>
      <c r="B34" s="832" t="s">
        <v>1726</v>
      </c>
      <c r="C34" s="820" t="s">
        <v>1727</v>
      </c>
      <c r="D34" s="821"/>
      <c r="E34" s="821">
        <v>0</v>
      </c>
      <c r="F34" s="821">
        <v>0</v>
      </c>
      <c r="G34" s="821">
        <v>0</v>
      </c>
      <c r="H34" s="834" t="e">
        <v>#DIV/0!</v>
      </c>
      <c r="I34" s="834">
        <v>0</v>
      </c>
      <c r="J34" s="834">
        <v>0</v>
      </c>
      <c r="K34" s="834"/>
    </row>
    <row r="35" spans="1:14" ht="16.5" customHeight="1" x14ac:dyDescent="0.2">
      <c r="A35" s="818" t="s">
        <v>1728</v>
      </c>
      <c r="B35" s="832" t="s">
        <v>1729</v>
      </c>
      <c r="C35" s="820" t="s">
        <v>1730</v>
      </c>
      <c r="D35" s="821"/>
      <c r="E35" s="821">
        <v>0</v>
      </c>
      <c r="F35" s="821">
        <v>0</v>
      </c>
      <c r="G35" s="821">
        <v>0</v>
      </c>
      <c r="H35" s="834" t="e">
        <v>#DIV/0!</v>
      </c>
      <c r="I35" s="834">
        <v>0</v>
      </c>
      <c r="J35" s="834">
        <v>0</v>
      </c>
      <c r="K35" s="834"/>
    </row>
    <row r="36" spans="1:14" ht="16.5" customHeight="1" x14ac:dyDescent="0.2">
      <c r="A36" s="818" t="s">
        <v>1731</v>
      </c>
      <c r="B36" s="832" t="s">
        <v>1732</v>
      </c>
      <c r="C36" s="820" t="s">
        <v>1733</v>
      </c>
      <c r="D36" s="821"/>
      <c r="E36" s="821">
        <v>0</v>
      </c>
      <c r="F36" s="821">
        <v>0</v>
      </c>
      <c r="G36" s="821">
        <v>0</v>
      </c>
      <c r="H36" s="834" t="e">
        <v>#DIV/0!</v>
      </c>
      <c r="I36" s="834">
        <v>0</v>
      </c>
      <c r="J36" s="834">
        <v>0</v>
      </c>
      <c r="K36" s="834"/>
    </row>
    <row r="37" spans="1:14" ht="16.5" customHeight="1" x14ac:dyDescent="0.2">
      <c r="A37" s="818" t="s">
        <v>1734</v>
      </c>
      <c r="B37" s="832" t="s">
        <v>1735</v>
      </c>
      <c r="C37" s="820" t="s">
        <v>1736</v>
      </c>
      <c r="D37" s="821"/>
      <c r="E37" s="821">
        <v>0</v>
      </c>
      <c r="F37" s="821">
        <v>0</v>
      </c>
      <c r="G37" s="821">
        <v>0</v>
      </c>
      <c r="H37" s="834" t="e">
        <v>#DIV/0!</v>
      </c>
      <c r="I37" s="834">
        <v>0</v>
      </c>
      <c r="J37" s="834">
        <v>0</v>
      </c>
      <c r="K37" s="834"/>
    </row>
    <row r="38" spans="1:14" ht="16.5" customHeight="1" x14ac:dyDescent="0.2">
      <c r="A38" s="818" t="s">
        <v>1737</v>
      </c>
      <c r="B38" s="832" t="s">
        <v>1738</v>
      </c>
      <c r="C38" s="820" t="s">
        <v>924</v>
      </c>
      <c r="D38" s="821">
        <v>0.93</v>
      </c>
      <c r="E38" s="821">
        <v>0.93</v>
      </c>
      <c r="F38" s="821">
        <v>0.93</v>
      </c>
      <c r="G38" s="821">
        <v>0</v>
      </c>
      <c r="H38" s="834" t="e">
        <v>#DIV/0!</v>
      </c>
      <c r="I38" s="821">
        <v>0</v>
      </c>
      <c r="J38" s="821">
        <v>0</v>
      </c>
      <c r="K38" s="821"/>
    </row>
    <row r="39" spans="1:14" ht="16.5" customHeight="1" x14ac:dyDescent="0.2">
      <c r="A39" s="814" t="s">
        <v>1740</v>
      </c>
      <c r="B39" s="815" t="s">
        <v>1741</v>
      </c>
      <c r="C39" s="816" t="s">
        <v>1742</v>
      </c>
      <c r="D39" s="817">
        <v>902.70999999999981</v>
      </c>
      <c r="E39" s="817">
        <v>1509.37</v>
      </c>
      <c r="F39" s="817">
        <v>958.18999999999994</v>
      </c>
      <c r="G39" s="817">
        <v>55.480000000000132</v>
      </c>
      <c r="H39" s="761">
        <v>9.1451554412686065</v>
      </c>
      <c r="I39" s="817">
        <v>551.17999999999995</v>
      </c>
      <c r="J39" s="817">
        <v>523.79999999999973</v>
      </c>
      <c r="K39" s="817">
        <v>27.38</v>
      </c>
    </row>
    <row r="40" spans="1:14" ht="16.5" customHeight="1" x14ac:dyDescent="0.2">
      <c r="A40" s="967" t="s">
        <v>1743</v>
      </c>
      <c r="B40" s="968" t="s">
        <v>1744</v>
      </c>
      <c r="C40" s="969" t="s">
        <v>315</v>
      </c>
      <c r="D40" s="970">
        <v>228.95</v>
      </c>
      <c r="E40" s="970">
        <v>440.45</v>
      </c>
      <c r="F40" s="970">
        <v>228.95</v>
      </c>
      <c r="G40" s="970">
        <v>0</v>
      </c>
      <c r="H40" s="761">
        <v>0</v>
      </c>
      <c r="I40" s="970">
        <v>211.5</v>
      </c>
      <c r="J40" s="970">
        <v>211.5</v>
      </c>
      <c r="K40" s="970"/>
    </row>
    <row r="41" spans="1:14" ht="16.5" customHeight="1" x14ac:dyDescent="0.2">
      <c r="A41" s="967" t="s">
        <v>1748</v>
      </c>
      <c r="B41" s="968" t="s">
        <v>1745</v>
      </c>
      <c r="C41" s="969" t="s">
        <v>276</v>
      </c>
      <c r="D41" s="970">
        <v>183.07</v>
      </c>
      <c r="E41" s="970">
        <v>252.07</v>
      </c>
      <c r="F41" s="970">
        <v>183.07</v>
      </c>
      <c r="G41" s="970">
        <v>0</v>
      </c>
      <c r="H41" s="761">
        <v>0</v>
      </c>
      <c r="I41" s="970">
        <v>69</v>
      </c>
      <c r="J41" s="970">
        <v>69</v>
      </c>
      <c r="K41" s="970"/>
    </row>
    <row r="42" spans="1:14" ht="16.5" customHeight="1" x14ac:dyDescent="0.2">
      <c r="A42" s="967" t="s">
        <v>1750</v>
      </c>
      <c r="B42" s="968" t="s">
        <v>1746</v>
      </c>
      <c r="C42" s="969" t="s">
        <v>1747</v>
      </c>
      <c r="D42" s="970"/>
      <c r="E42" s="970"/>
      <c r="F42" s="970">
        <v>0</v>
      </c>
      <c r="G42" s="970">
        <v>0</v>
      </c>
      <c r="H42" s="822" t="e">
        <v>#DIV/0!</v>
      </c>
      <c r="I42" s="970">
        <v>0</v>
      </c>
      <c r="J42" s="970">
        <v>0</v>
      </c>
      <c r="K42" s="970"/>
    </row>
    <row r="43" spans="1:14" ht="16.5" customHeight="1" x14ac:dyDescent="0.2">
      <c r="A43" s="967" t="s">
        <v>1752</v>
      </c>
      <c r="B43" s="968" t="s">
        <v>1749</v>
      </c>
      <c r="C43" s="969" t="s">
        <v>649</v>
      </c>
      <c r="D43" s="970">
        <v>33.65</v>
      </c>
      <c r="E43" s="970">
        <v>70.849999999999994</v>
      </c>
      <c r="F43" s="970">
        <v>35.629999999999995</v>
      </c>
      <c r="G43" s="970">
        <v>1.9799999999999969</v>
      </c>
      <c r="H43" s="761">
        <v>5.322580645161282</v>
      </c>
      <c r="I43" s="970">
        <v>35.22</v>
      </c>
      <c r="J43" s="970">
        <v>26.38</v>
      </c>
      <c r="K43" s="970">
        <v>8.84</v>
      </c>
      <c r="M43" s="806">
        <v>32.869999999999997</v>
      </c>
      <c r="N43" s="806">
        <v>59.246575342465697</v>
      </c>
    </row>
    <row r="44" spans="1:14" ht="16.5" customHeight="1" x14ac:dyDescent="0.2">
      <c r="A44" s="967" t="s">
        <v>2002</v>
      </c>
      <c r="B44" s="968" t="s">
        <v>1751</v>
      </c>
      <c r="C44" s="969" t="s">
        <v>711</v>
      </c>
      <c r="D44" s="970">
        <v>336.48999999999995</v>
      </c>
      <c r="E44" s="970">
        <v>443.99999999999989</v>
      </c>
      <c r="F44" s="970">
        <v>389.99</v>
      </c>
      <c r="G44" s="970">
        <v>53.500000000000057</v>
      </c>
      <c r="H44" s="761">
        <v>49.762812761603655</v>
      </c>
      <c r="I44" s="970">
        <v>54.009999999999877</v>
      </c>
      <c r="J44" s="970">
        <v>35.469999999999878</v>
      </c>
      <c r="K44" s="970">
        <v>18.54</v>
      </c>
      <c r="L44" s="966"/>
    </row>
    <row r="45" spans="1:14" ht="16.5" customHeight="1" x14ac:dyDescent="0.2">
      <c r="A45" s="967" t="s">
        <v>2003</v>
      </c>
      <c r="B45" s="968" t="s">
        <v>1753</v>
      </c>
      <c r="C45" s="969" t="s">
        <v>1754</v>
      </c>
      <c r="D45" s="970">
        <v>120.55</v>
      </c>
      <c r="E45" s="970">
        <v>301.99999999999994</v>
      </c>
      <c r="F45" s="970">
        <v>120.55</v>
      </c>
      <c r="G45" s="970">
        <v>0</v>
      </c>
      <c r="H45" s="761">
        <v>0</v>
      </c>
      <c r="I45" s="970">
        <v>181.44999999999993</v>
      </c>
      <c r="J45" s="970">
        <v>181.44999999999993</v>
      </c>
      <c r="K45" s="970"/>
    </row>
    <row r="46" spans="1:14" ht="16.5" customHeight="1" x14ac:dyDescent="0.2">
      <c r="A46" s="814" t="s">
        <v>1755</v>
      </c>
      <c r="B46" s="815" t="s">
        <v>1756</v>
      </c>
      <c r="C46" s="816" t="s">
        <v>1757</v>
      </c>
      <c r="D46" s="817">
        <v>2608.5499999999997</v>
      </c>
      <c r="E46" s="817">
        <v>3074.1599999999994</v>
      </c>
      <c r="F46" s="817">
        <v>2748.7299999999996</v>
      </c>
      <c r="G46" s="821">
        <v>140.17999999999984</v>
      </c>
      <c r="H46" s="761">
        <v>30.106741693692129</v>
      </c>
      <c r="I46" s="817">
        <v>325.42999999999984</v>
      </c>
      <c r="J46" s="817">
        <v>325.42999999999984</v>
      </c>
      <c r="K46" s="817">
        <v>0</v>
      </c>
    </row>
    <row r="47" spans="1:14" ht="16.5" customHeight="1" x14ac:dyDescent="0.2">
      <c r="A47" s="818" t="s">
        <v>1758</v>
      </c>
      <c r="B47" s="832" t="s">
        <v>1759</v>
      </c>
      <c r="C47" s="820" t="s">
        <v>57</v>
      </c>
      <c r="D47" s="821">
        <v>1628.9</v>
      </c>
      <c r="E47" s="821">
        <v>2076.4399999999996</v>
      </c>
      <c r="F47" s="821">
        <v>1731.0900000000001</v>
      </c>
      <c r="G47" s="821">
        <v>102.19000000000005</v>
      </c>
      <c r="H47" s="766">
        <v>22.833713187648069</v>
      </c>
      <c r="I47" s="821">
        <v>345.34999999999945</v>
      </c>
      <c r="J47" s="821">
        <v>345.34999999999945</v>
      </c>
      <c r="K47" s="821"/>
    </row>
    <row r="48" spans="1:14" ht="16.5" customHeight="1" x14ac:dyDescent="0.2">
      <c r="A48" s="818" t="s">
        <v>1760</v>
      </c>
      <c r="B48" s="832" t="s">
        <v>1761</v>
      </c>
      <c r="C48" s="820" t="s">
        <v>88</v>
      </c>
      <c r="D48" s="821">
        <v>911.33</v>
      </c>
      <c r="E48" s="821">
        <v>916.51999999999987</v>
      </c>
      <c r="F48" s="821">
        <v>949.32</v>
      </c>
      <c r="G48" s="821">
        <v>37.990000000000009</v>
      </c>
      <c r="H48" s="766">
        <v>731.98458574183576</v>
      </c>
      <c r="I48" s="835">
        <v>-32.800000000000182</v>
      </c>
      <c r="J48" s="835">
        <v>0</v>
      </c>
      <c r="K48" s="835">
        <v>-32.800000000000182</v>
      </c>
    </row>
    <row r="49" spans="1:11" ht="16.5" customHeight="1" x14ac:dyDescent="0.2">
      <c r="A49" s="818" t="s">
        <v>1762</v>
      </c>
      <c r="B49" s="832" t="s">
        <v>1763</v>
      </c>
      <c r="C49" s="820" t="s">
        <v>1622</v>
      </c>
      <c r="D49" s="821"/>
      <c r="E49" s="821">
        <v>0</v>
      </c>
      <c r="F49" s="821">
        <v>0</v>
      </c>
      <c r="G49" s="821">
        <v>0</v>
      </c>
      <c r="H49" s="834" t="e">
        <v>#DIV/0!</v>
      </c>
      <c r="I49" s="835">
        <v>0</v>
      </c>
      <c r="J49" s="835">
        <v>0</v>
      </c>
      <c r="K49" s="835"/>
    </row>
    <row r="50" spans="1:11" ht="16.5" customHeight="1" x14ac:dyDescent="0.2">
      <c r="A50" s="818" t="s">
        <v>1764</v>
      </c>
      <c r="B50" s="832" t="s">
        <v>1765</v>
      </c>
      <c r="C50" s="820" t="s">
        <v>1621</v>
      </c>
      <c r="D50" s="821"/>
      <c r="E50" s="821">
        <v>0</v>
      </c>
      <c r="F50" s="821">
        <v>0</v>
      </c>
      <c r="G50" s="821">
        <v>0</v>
      </c>
      <c r="H50" s="834" t="e">
        <v>#DIV/0!</v>
      </c>
      <c r="I50" s="835">
        <v>32.800000000000203</v>
      </c>
      <c r="J50" s="835">
        <v>0</v>
      </c>
      <c r="K50" s="835">
        <v>32.800000000000203</v>
      </c>
    </row>
    <row r="51" spans="1:11" ht="24" x14ac:dyDescent="0.2">
      <c r="A51" s="818" t="s">
        <v>1766</v>
      </c>
      <c r="B51" s="832" t="s">
        <v>1767</v>
      </c>
      <c r="C51" s="820" t="s">
        <v>1768</v>
      </c>
      <c r="D51" s="821">
        <v>11.62</v>
      </c>
      <c r="E51" s="821">
        <v>11.62</v>
      </c>
      <c r="F51" s="821">
        <v>11.62</v>
      </c>
      <c r="G51" s="821">
        <v>0</v>
      </c>
      <c r="H51" s="834" t="e">
        <v>#DIV/0!</v>
      </c>
      <c r="I51" s="821">
        <v>0</v>
      </c>
      <c r="J51" s="821">
        <v>0</v>
      </c>
      <c r="K51" s="821"/>
    </row>
    <row r="52" spans="1:11" ht="16.5" customHeight="1" x14ac:dyDescent="0.2">
      <c r="A52" s="818" t="s">
        <v>1769</v>
      </c>
      <c r="B52" s="832" t="s">
        <v>1770</v>
      </c>
      <c r="C52" s="820" t="s">
        <v>488</v>
      </c>
      <c r="D52" s="821">
        <v>0.1</v>
      </c>
      <c r="E52" s="821">
        <v>0.43999999999999995</v>
      </c>
      <c r="F52" s="821">
        <v>0.1</v>
      </c>
      <c r="G52" s="821">
        <v>0</v>
      </c>
      <c r="H52" s="766">
        <v>0</v>
      </c>
      <c r="I52" s="821">
        <v>0.33999999999999997</v>
      </c>
      <c r="J52" s="821">
        <v>0.33999999999999997</v>
      </c>
      <c r="K52" s="821"/>
    </row>
    <row r="53" spans="1:11" ht="24" x14ac:dyDescent="0.2">
      <c r="A53" s="818" t="s">
        <v>1771</v>
      </c>
      <c r="B53" s="832" t="s">
        <v>1772</v>
      </c>
      <c r="C53" s="820" t="s">
        <v>97</v>
      </c>
      <c r="D53" s="821">
        <v>5.69</v>
      </c>
      <c r="E53" s="821">
        <v>7.94</v>
      </c>
      <c r="F53" s="821">
        <v>5.69</v>
      </c>
      <c r="G53" s="821">
        <v>0</v>
      </c>
      <c r="H53" s="766">
        <v>0</v>
      </c>
      <c r="I53" s="821">
        <v>2.25</v>
      </c>
      <c r="J53" s="821">
        <v>2.25</v>
      </c>
      <c r="K53" s="821"/>
    </row>
    <row r="54" spans="1:11" ht="24" x14ac:dyDescent="0.2">
      <c r="A54" s="818" t="s">
        <v>1773</v>
      </c>
      <c r="B54" s="832" t="s">
        <v>1774</v>
      </c>
      <c r="C54" s="820" t="s">
        <v>1775</v>
      </c>
      <c r="D54" s="821">
        <v>1.8700000000000003</v>
      </c>
      <c r="E54" s="821">
        <v>1.8700000000000003</v>
      </c>
      <c r="F54" s="821">
        <v>1.8700000000000003</v>
      </c>
      <c r="G54" s="821">
        <v>0</v>
      </c>
      <c r="H54" s="834" t="e">
        <v>#DIV/0!</v>
      </c>
      <c r="I54" s="821">
        <v>0</v>
      </c>
      <c r="J54" s="821">
        <v>0</v>
      </c>
      <c r="K54" s="821"/>
    </row>
    <row r="55" spans="1:11" x14ac:dyDescent="0.2">
      <c r="A55" s="818" t="s">
        <v>1776</v>
      </c>
      <c r="B55" s="833" t="s">
        <v>1777</v>
      </c>
      <c r="C55" s="820" t="s">
        <v>1041</v>
      </c>
      <c r="D55" s="821">
        <v>6.089999999999999</v>
      </c>
      <c r="E55" s="821">
        <v>6.089999999999999</v>
      </c>
      <c r="F55" s="821">
        <v>6.089999999999999</v>
      </c>
      <c r="G55" s="821">
        <v>0</v>
      </c>
      <c r="H55" s="834" t="e">
        <v>#DIV/0!</v>
      </c>
      <c r="I55" s="821">
        <v>0</v>
      </c>
      <c r="J55" s="821">
        <v>0</v>
      </c>
      <c r="K55" s="821"/>
    </row>
    <row r="56" spans="1:11" ht="24" x14ac:dyDescent="0.2">
      <c r="A56" s="818" t="s">
        <v>1778</v>
      </c>
      <c r="B56" s="832" t="s">
        <v>1779</v>
      </c>
      <c r="C56" s="820" t="s">
        <v>383</v>
      </c>
      <c r="D56" s="821">
        <v>42.95</v>
      </c>
      <c r="E56" s="821">
        <v>53.24</v>
      </c>
      <c r="F56" s="821">
        <v>42.95</v>
      </c>
      <c r="G56" s="821">
        <v>0</v>
      </c>
      <c r="H56" s="766">
        <v>0</v>
      </c>
      <c r="I56" s="821">
        <v>10.29</v>
      </c>
      <c r="J56" s="821">
        <v>10.29</v>
      </c>
      <c r="K56" s="821"/>
    </row>
    <row r="57" spans="1:11" x14ac:dyDescent="0.2">
      <c r="A57" s="814" t="s">
        <v>1780</v>
      </c>
      <c r="B57" s="815" t="s">
        <v>1781</v>
      </c>
      <c r="C57" s="816" t="s">
        <v>934</v>
      </c>
      <c r="D57" s="817">
        <v>11.62</v>
      </c>
      <c r="E57" s="817">
        <v>11.62</v>
      </c>
      <c r="F57" s="817">
        <v>11.62</v>
      </c>
      <c r="G57" s="817">
        <v>0</v>
      </c>
      <c r="H57" s="822" t="e">
        <v>#DIV/0!</v>
      </c>
      <c r="I57" s="817">
        <v>0</v>
      </c>
      <c r="J57" s="817">
        <v>0</v>
      </c>
      <c r="K57" s="817"/>
    </row>
    <row r="58" spans="1:11" x14ac:dyDescent="0.2">
      <c r="A58" s="814" t="s">
        <v>1782</v>
      </c>
      <c r="B58" s="815" t="s">
        <v>1783</v>
      </c>
      <c r="C58" s="816" t="s">
        <v>1784</v>
      </c>
      <c r="D58" s="817">
        <v>0.17</v>
      </c>
      <c r="E58" s="817">
        <v>0.17</v>
      </c>
      <c r="F58" s="817">
        <v>0.17</v>
      </c>
      <c r="G58" s="817">
        <v>0</v>
      </c>
      <c r="H58" s="822" t="e">
        <v>#DIV/0!</v>
      </c>
      <c r="I58" s="817">
        <v>0</v>
      </c>
      <c r="J58" s="817">
        <v>0</v>
      </c>
      <c r="K58" s="817"/>
    </row>
    <row r="59" spans="1:11" ht="24" x14ac:dyDescent="0.2">
      <c r="A59" s="814" t="s">
        <v>1785</v>
      </c>
      <c r="B59" s="815" t="s">
        <v>1786</v>
      </c>
      <c r="C59" s="816" t="s">
        <v>918</v>
      </c>
      <c r="D59" s="817">
        <v>84.7</v>
      </c>
      <c r="E59" s="817">
        <v>84.7</v>
      </c>
      <c r="F59" s="817">
        <v>84.7</v>
      </c>
      <c r="G59" s="817">
        <v>0</v>
      </c>
      <c r="H59" s="822" t="e">
        <v>#DIV/0!</v>
      </c>
      <c r="I59" s="817">
        <v>0</v>
      </c>
      <c r="J59" s="817">
        <v>0</v>
      </c>
      <c r="K59" s="817"/>
    </row>
    <row r="60" spans="1:11" x14ac:dyDescent="0.2">
      <c r="A60" s="814" t="s">
        <v>1787</v>
      </c>
      <c r="B60" s="815" t="s">
        <v>1788</v>
      </c>
      <c r="C60" s="816" t="s">
        <v>1789</v>
      </c>
      <c r="D60" s="817">
        <v>1580.24</v>
      </c>
      <c r="E60" s="817">
        <v>1562.92</v>
      </c>
      <c r="F60" s="817">
        <v>1580.2400000000002</v>
      </c>
      <c r="G60" s="821">
        <v>0</v>
      </c>
      <c r="H60" s="761">
        <v>0</v>
      </c>
      <c r="I60" s="821">
        <v>-17.320000000000164</v>
      </c>
      <c r="J60" s="821">
        <v>-17.320000000000164</v>
      </c>
      <c r="K60" s="821"/>
    </row>
    <row r="61" spans="1:11" ht="24" x14ac:dyDescent="0.2">
      <c r="A61" s="818" t="s">
        <v>1792</v>
      </c>
      <c r="B61" s="833" t="s">
        <v>1791</v>
      </c>
      <c r="C61" s="820" t="s">
        <v>1036</v>
      </c>
      <c r="D61" s="821">
        <v>218.25</v>
      </c>
      <c r="E61" s="821">
        <v>193.25</v>
      </c>
      <c r="F61" s="821">
        <v>218.25</v>
      </c>
      <c r="G61" s="821">
        <v>0</v>
      </c>
      <c r="H61" s="766">
        <v>0</v>
      </c>
      <c r="I61" s="821">
        <v>-25</v>
      </c>
      <c r="J61" s="821">
        <v>-25</v>
      </c>
      <c r="K61" s="821"/>
    </row>
    <row r="62" spans="1:11" ht="24" x14ac:dyDescent="0.2">
      <c r="A62" s="818" t="s">
        <v>1790</v>
      </c>
      <c r="B62" s="833" t="s">
        <v>1793</v>
      </c>
      <c r="C62" s="820" t="s">
        <v>1794</v>
      </c>
      <c r="D62" s="821">
        <v>1361.99</v>
      </c>
      <c r="E62" s="821">
        <v>1369.67</v>
      </c>
      <c r="F62" s="821">
        <v>1361.99</v>
      </c>
      <c r="G62" s="821">
        <v>0</v>
      </c>
      <c r="H62" s="766">
        <v>0</v>
      </c>
      <c r="I62" s="821">
        <v>7.6800000000000637</v>
      </c>
      <c r="J62" s="821">
        <v>7.6800000000000637</v>
      </c>
      <c r="K62" s="821"/>
    </row>
    <row r="63" spans="1:11" x14ac:dyDescent="0.2">
      <c r="A63" s="826" t="s">
        <v>1795</v>
      </c>
      <c r="B63" s="827" t="s">
        <v>1840</v>
      </c>
      <c r="C63" s="828" t="s">
        <v>325</v>
      </c>
      <c r="D63" s="829">
        <v>8.85</v>
      </c>
      <c r="E63" s="829">
        <v>24.3</v>
      </c>
      <c r="F63" s="829">
        <v>8.85</v>
      </c>
      <c r="G63" s="829">
        <v>0</v>
      </c>
      <c r="H63" s="775">
        <v>0</v>
      </c>
      <c r="I63" s="829">
        <v>15.450000000000001</v>
      </c>
      <c r="J63" s="829">
        <v>14.97</v>
      </c>
      <c r="K63" s="829">
        <v>0.48000000000000004</v>
      </c>
    </row>
    <row r="64" spans="1:11" x14ac:dyDescent="0.2">
      <c r="A64" s="836" t="s">
        <v>62</v>
      </c>
      <c r="B64" s="837" t="s">
        <v>2006</v>
      </c>
      <c r="C64" s="838" t="s">
        <v>1798</v>
      </c>
      <c r="D64" s="1033">
        <v>0.33</v>
      </c>
      <c r="E64" s="1033">
        <v>0.33</v>
      </c>
      <c r="F64" s="1033">
        <v>0.33</v>
      </c>
      <c r="G64" s="839">
        <v>0</v>
      </c>
      <c r="H64" s="971" t="e">
        <v>#DIV/0!</v>
      </c>
      <c r="I64" s="839">
        <v>0</v>
      </c>
      <c r="J64" s="839">
        <v>0</v>
      </c>
      <c r="K64" s="839"/>
    </row>
    <row r="65" spans="1:11" x14ac:dyDescent="0.2">
      <c r="A65" s="967" t="s">
        <v>1799</v>
      </c>
      <c r="B65" s="968" t="s">
        <v>1801</v>
      </c>
      <c r="C65" s="969" t="s">
        <v>1802</v>
      </c>
      <c r="D65" s="970">
        <v>0.33</v>
      </c>
      <c r="E65" s="970">
        <v>0.33</v>
      </c>
      <c r="F65" s="970">
        <v>0.33</v>
      </c>
      <c r="G65" s="970">
        <v>0</v>
      </c>
      <c r="H65" s="822" t="e">
        <v>#DIV/0!</v>
      </c>
      <c r="I65" s="970">
        <v>0</v>
      </c>
      <c r="J65" s="970">
        <v>0</v>
      </c>
      <c r="K65" s="970"/>
    </row>
    <row r="66" spans="1:11" x14ac:dyDescent="0.2">
      <c r="A66" s="967" t="s">
        <v>1800</v>
      </c>
      <c r="B66" s="968" t="s">
        <v>1804</v>
      </c>
      <c r="C66" s="969" t="s">
        <v>1805</v>
      </c>
      <c r="D66" s="970"/>
      <c r="E66" s="970"/>
      <c r="F66" s="970">
        <v>0</v>
      </c>
      <c r="G66" s="970">
        <v>0</v>
      </c>
      <c r="H66" s="822" t="e">
        <v>#DIV/0!</v>
      </c>
      <c r="I66" s="970">
        <v>0</v>
      </c>
      <c r="J66" s="970">
        <v>0</v>
      </c>
      <c r="K66" s="970"/>
    </row>
    <row r="67" spans="1:11" x14ac:dyDescent="0.2">
      <c r="A67" s="967" t="s">
        <v>1803</v>
      </c>
      <c r="B67" s="968" t="s">
        <v>1807</v>
      </c>
      <c r="C67" s="969" t="s">
        <v>1808</v>
      </c>
      <c r="D67" s="970"/>
      <c r="E67" s="970"/>
      <c r="F67" s="970">
        <v>0</v>
      </c>
      <c r="G67" s="970">
        <v>0</v>
      </c>
      <c r="H67" s="822" t="e">
        <v>#DIV/0!</v>
      </c>
      <c r="I67" s="970">
        <v>0</v>
      </c>
      <c r="J67" s="970">
        <v>0</v>
      </c>
      <c r="K67" s="970"/>
    </row>
    <row r="68" spans="1:11" x14ac:dyDescent="0.2">
      <c r="A68" s="1063" t="s">
        <v>1806</v>
      </c>
      <c r="B68" s="972" t="s">
        <v>1809</v>
      </c>
      <c r="C68" s="973" t="s">
        <v>1810</v>
      </c>
      <c r="D68" s="974"/>
      <c r="E68" s="974"/>
      <c r="F68" s="974">
        <v>0</v>
      </c>
      <c r="G68" s="974">
        <v>0</v>
      </c>
      <c r="H68" s="975" t="e">
        <v>#DIV/0!</v>
      </c>
      <c r="I68" s="974">
        <v>0</v>
      </c>
      <c r="J68" s="974">
        <v>0</v>
      </c>
      <c r="K68" s="974"/>
    </row>
    <row r="69" spans="1:11" ht="29.45" customHeight="1" x14ac:dyDescent="0.2">
      <c r="A69" s="1360" t="s">
        <v>1841</v>
      </c>
      <c r="B69" s="1360"/>
      <c r="C69" s="1360"/>
      <c r="D69" s="1360"/>
      <c r="E69" s="1360"/>
      <c r="F69" s="1360"/>
      <c r="G69" s="1360"/>
      <c r="H69" s="1360"/>
      <c r="I69" s="1360"/>
      <c r="J69" s="1360"/>
      <c r="K69" s="1360"/>
    </row>
    <row r="98" spans="10:10" x14ac:dyDescent="0.2">
      <c r="J98" s="806">
        <v>46</v>
      </c>
    </row>
  </sheetData>
  <autoFilter ref="A6:H69"/>
  <mergeCells count="14">
    <mergeCell ref="A69:K69"/>
    <mergeCell ref="A1:H1"/>
    <mergeCell ref="A3:A5"/>
    <mergeCell ref="B3:B5"/>
    <mergeCell ref="C3:C5"/>
    <mergeCell ref="D3:D5"/>
    <mergeCell ref="E3:E5"/>
    <mergeCell ref="F3:H3"/>
    <mergeCell ref="A2:J2"/>
    <mergeCell ref="I3:K3"/>
    <mergeCell ref="F4:F5"/>
    <mergeCell ref="G4:H4"/>
    <mergeCell ref="I4:I5"/>
    <mergeCell ref="J4:K4"/>
  </mergeCells>
  <pageMargins left="0.94488188976377963" right="0.43307086614173229" top="0.74803149606299213" bottom="0.51181102362204722"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9"/>
  <sheetViews>
    <sheetView showZeros="0" workbookViewId="0">
      <pane xSplit="4" ySplit="1" topLeftCell="E2" activePane="bottomRight" state="frozen"/>
      <selection activeCell="T1" sqref="T1:T65536"/>
      <selection pane="topRight" activeCell="T1" sqref="T1:T65536"/>
      <selection pane="bottomLeft" activeCell="T1" sqref="T1:T65536"/>
      <selection pane="bottomRight" activeCell="G4" sqref="G4:G5"/>
    </sheetView>
  </sheetViews>
  <sheetFormatPr defaultColWidth="9" defaultRowHeight="16.5" customHeight="1" x14ac:dyDescent="0.2"/>
  <cols>
    <col min="1" max="1" width="3.625" style="845" bestFit="1" customWidth="1"/>
    <col min="2" max="2" width="31.75" style="845" customWidth="1"/>
    <col min="3" max="3" width="4.5" style="845" bestFit="1" customWidth="1"/>
    <col min="4" max="4" width="7" style="845" bestFit="1" customWidth="1"/>
    <col min="5" max="5" width="6.25" style="845" bestFit="1" customWidth="1"/>
    <col min="6" max="6" width="9.5" style="846" customWidth="1"/>
    <col min="7" max="7" width="9.25" style="846" bestFit="1" customWidth="1"/>
    <col min="8" max="9" width="7.875" style="846" customWidth="1"/>
    <col min="10" max="11" width="7.875" style="847" customWidth="1"/>
    <col min="12" max="12" width="7.875" style="848" customWidth="1"/>
    <col min="13" max="14" width="7.875" style="1172" customWidth="1"/>
    <col min="15" max="15" width="7.875" style="848" customWidth="1"/>
    <col min="16" max="16" width="7.875" style="845" customWidth="1"/>
    <col min="17" max="17" width="7" style="845" customWidth="1"/>
    <col min="18" max="18" width="7.5" style="845" customWidth="1"/>
    <col min="19" max="252" width="9" style="740"/>
    <col min="253" max="253" width="3.5" style="740" bestFit="1" customWidth="1"/>
    <col min="254" max="254" width="34.25" style="740" customWidth="1"/>
    <col min="255" max="255" width="4.5" style="740" bestFit="1" customWidth="1"/>
    <col min="256" max="256" width="6.875" style="740" bestFit="1" customWidth="1"/>
    <col min="257" max="257" width="6.125" style="740" bestFit="1" customWidth="1"/>
    <col min="258" max="258" width="9.5" style="740" customWidth="1"/>
    <col min="259" max="259" width="7.125" style="740" bestFit="1" customWidth="1"/>
    <col min="260" max="270" width="7.875" style="740" customWidth="1"/>
    <col min="271" max="271" width="7.25" style="740" bestFit="1" customWidth="1"/>
    <col min="272" max="508" width="9" style="740"/>
    <col min="509" max="509" width="3.5" style="740" bestFit="1" customWidth="1"/>
    <col min="510" max="510" width="34.25" style="740" customWidth="1"/>
    <col min="511" max="511" width="4.5" style="740" bestFit="1" customWidth="1"/>
    <col min="512" max="512" width="6.875" style="740" bestFit="1" customWidth="1"/>
    <col min="513" max="513" width="6.125" style="740" bestFit="1" customWidth="1"/>
    <col min="514" max="514" width="9.5" style="740" customWidth="1"/>
    <col min="515" max="515" width="7.125" style="740" bestFit="1" customWidth="1"/>
    <col min="516" max="526" width="7.875" style="740" customWidth="1"/>
    <col min="527" max="527" width="7.25" style="740" bestFit="1" customWidth="1"/>
    <col min="528" max="764" width="9" style="740"/>
    <col min="765" max="765" width="3.5" style="740" bestFit="1" customWidth="1"/>
    <col min="766" max="766" width="34.25" style="740" customWidth="1"/>
    <col min="767" max="767" width="4.5" style="740" bestFit="1" customWidth="1"/>
    <col min="768" max="768" width="6.875" style="740" bestFit="1" customWidth="1"/>
    <col min="769" max="769" width="6.125" style="740" bestFit="1" customWidth="1"/>
    <col min="770" max="770" width="9.5" style="740" customWidth="1"/>
    <col min="771" max="771" width="7.125" style="740" bestFit="1" customWidth="1"/>
    <col min="772" max="782" width="7.875" style="740" customWidth="1"/>
    <col min="783" max="783" width="7.25" style="740" bestFit="1" customWidth="1"/>
    <col min="784" max="1020" width="9" style="740"/>
    <col min="1021" max="1021" width="3.5" style="740" bestFit="1" customWidth="1"/>
    <col min="1022" max="1022" width="34.25" style="740" customWidth="1"/>
    <col min="1023" max="1023" width="4.5" style="740" bestFit="1" customWidth="1"/>
    <col min="1024" max="1024" width="6.875" style="740" bestFit="1" customWidth="1"/>
    <col min="1025" max="1025" width="6.125" style="740" bestFit="1" customWidth="1"/>
    <col min="1026" max="1026" width="9.5" style="740" customWidth="1"/>
    <col min="1027" max="1027" width="7.125" style="740" bestFit="1" customWidth="1"/>
    <col min="1028" max="1038" width="7.875" style="740" customWidth="1"/>
    <col min="1039" max="1039" width="7.25" style="740" bestFit="1" customWidth="1"/>
    <col min="1040" max="1276" width="9" style="740"/>
    <col min="1277" max="1277" width="3.5" style="740" bestFit="1" customWidth="1"/>
    <col min="1278" max="1278" width="34.25" style="740" customWidth="1"/>
    <col min="1279" max="1279" width="4.5" style="740" bestFit="1" customWidth="1"/>
    <col min="1280" max="1280" width="6.875" style="740" bestFit="1" customWidth="1"/>
    <col min="1281" max="1281" width="6.125" style="740" bestFit="1" customWidth="1"/>
    <col min="1282" max="1282" width="9.5" style="740" customWidth="1"/>
    <col min="1283" max="1283" width="7.125" style="740" bestFit="1" customWidth="1"/>
    <col min="1284" max="1294" width="7.875" style="740" customWidth="1"/>
    <col min="1295" max="1295" width="7.25" style="740" bestFit="1" customWidth="1"/>
    <col min="1296" max="1532" width="9" style="740"/>
    <col min="1533" max="1533" width="3.5" style="740" bestFit="1" customWidth="1"/>
    <col min="1534" max="1534" width="34.25" style="740" customWidth="1"/>
    <col min="1535" max="1535" width="4.5" style="740" bestFit="1" customWidth="1"/>
    <col min="1536" max="1536" width="6.875" style="740" bestFit="1" customWidth="1"/>
    <col min="1537" max="1537" width="6.125" style="740" bestFit="1" customWidth="1"/>
    <col min="1538" max="1538" width="9.5" style="740" customWidth="1"/>
    <col min="1539" max="1539" width="7.125" style="740" bestFit="1" customWidth="1"/>
    <col min="1540" max="1550" width="7.875" style="740" customWidth="1"/>
    <col min="1551" max="1551" width="7.25" style="740" bestFit="1" customWidth="1"/>
    <col min="1552" max="1788" width="9" style="740"/>
    <col min="1789" max="1789" width="3.5" style="740" bestFit="1" customWidth="1"/>
    <col min="1790" max="1790" width="34.25" style="740" customWidth="1"/>
    <col min="1791" max="1791" width="4.5" style="740" bestFit="1" customWidth="1"/>
    <col min="1792" max="1792" width="6.875" style="740" bestFit="1" customWidth="1"/>
    <col min="1793" max="1793" width="6.125" style="740" bestFit="1" customWidth="1"/>
    <col min="1794" max="1794" width="9.5" style="740" customWidth="1"/>
    <col min="1795" max="1795" width="7.125" style="740" bestFit="1" customWidth="1"/>
    <col min="1796" max="1806" width="7.875" style="740" customWidth="1"/>
    <col min="1807" max="1807" width="7.25" style="740" bestFit="1" customWidth="1"/>
    <col min="1808" max="2044" width="9" style="740"/>
    <col min="2045" max="2045" width="3.5" style="740" bestFit="1" customWidth="1"/>
    <col min="2046" max="2046" width="34.25" style="740" customWidth="1"/>
    <col min="2047" max="2047" width="4.5" style="740" bestFit="1" customWidth="1"/>
    <col min="2048" max="2048" width="6.875" style="740" bestFit="1" customWidth="1"/>
    <col min="2049" max="2049" width="6.125" style="740" bestFit="1" customWidth="1"/>
    <col min="2050" max="2050" width="9.5" style="740" customWidth="1"/>
    <col min="2051" max="2051" width="7.125" style="740" bestFit="1" customWidth="1"/>
    <col min="2052" max="2062" width="7.875" style="740" customWidth="1"/>
    <col min="2063" max="2063" width="7.25" style="740" bestFit="1" customWidth="1"/>
    <col min="2064" max="2300" width="9" style="740"/>
    <col min="2301" max="2301" width="3.5" style="740" bestFit="1" customWidth="1"/>
    <col min="2302" max="2302" width="34.25" style="740" customWidth="1"/>
    <col min="2303" max="2303" width="4.5" style="740" bestFit="1" customWidth="1"/>
    <col min="2304" max="2304" width="6.875" style="740" bestFit="1" customWidth="1"/>
    <col min="2305" max="2305" width="6.125" style="740" bestFit="1" customWidth="1"/>
    <col min="2306" max="2306" width="9.5" style="740" customWidth="1"/>
    <col min="2307" max="2307" width="7.125" style="740" bestFit="1" customWidth="1"/>
    <col min="2308" max="2318" width="7.875" style="740" customWidth="1"/>
    <col min="2319" max="2319" width="7.25" style="740" bestFit="1" customWidth="1"/>
    <col min="2320" max="2556" width="9" style="740"/>
    <col min="2557" max="2557" width="3.5" style="740" bestFit="1" customWidth="1"/>
    <col min="2558" max="2558" width="34.25" style="740" customWidth="1"/>
    <col min="2559" max="2559" width="4.5" style="740" bestFit="1" customWidth="1"/>
    <col min="2560" max="2560" width="6.875" style="740" bestFit="1" customWidth="1"/>
    <col min="2561" max="2561" width="6.125" style="740" bestFit="1" customWidth="1"/>
    <col min="2562" max="2562" width="9.5" style="740" customWidth="1"/>
    <col min="2563" max="2563" width="7.125" style="740" bestFit="1" customWidth="1"/>
    <col min="2564" max="2574" width="7.875" style="740" customWidth="1"/>
    <col min="2575" max="2575" width="7.25" style="740" bestFit="1" customWidth="1"/>
    <col min="2576" max="2812" width="9" style="740"/>
    <col min="2813" max="2813" width="3.5" style="740" bestFit="1" customWidth="1"/>
    <col min="2814" max="2814" width="34.25" style="740" customWidth="1"/>
    <col min="2815" max="2815" width="4.5" style="740" bestFit="1" customWidth="1"/>
    <col min="2816" max="2816" width="6.875" style="740" bestFit="1" customWidth="1"/>
    <col min="2817" max="2817" width="6.125" style="740" bestFit="1" customWidth="1"/>
    <col min="2818" max="2818" width="9.5" style="740" customWidth="1"/>
    <col min="2819" max="2819" width="7.125" style="740" bestFit="1" customWidth="1"/>
    <col min="2820" max="2830" width="7.875" style="740" customWidth="1"/>
    <col min="2831" max="2831" width="7.25" style="740" bestFit="1" customWidth="1"/>
    <col min="2832" max="3068" width="9" style="740"/>
    <col min="3069" max="3069" width="3.5" style="740" bestFit="1" customWidth="1"/>
    <col min="3070" max="3070" width="34.25" style="740" customWidth="1"/>
    <col min="3071" max="3071" width="4.5" style="740" bestFit="1" customWidth="1"/>
    <col min="3072" max="3072" width="6.875" style="740" bestFit="1" customWidth="1"/>
    <col min="3073" max="3073" width="6.125" style="740" bestFit="1" customWidth="1"/>
    <col min="3074" max="3074" width="9.5" style="740" customWidth="1"/>
    <col min="3075" max="3075" width="7.125" style="740" bestFit="1" customWidth="1"/>
    <col min="3076" max="3086" width="7.875" style="740" customWidth="1"/>
    <col min="3087" max="3087" width="7.25" style="740" bestFit="1" customWidth="1"/>
    <col min="3088" max="3324" width="9" style="740"/>
    <col min="3325" max="3325" width="3.5" style="740" bestFit="1" customWidth="1"/>
    <col min="3326" max="3326" width="34.25" style="740" customWidth="1"/>
    <col min="3327" max="3327" width="4.5" style="740" bestFit="1" customWidth="1"/>
    <col min="3328" max="3328" width="6.875" style="740" bestFit="1" customWidth="1"/>
    <col min="3329" max="3329" width="6.125" style="740" bestFit="1" customWidth="1"/>
    <col min="3330" max="3330" width="9.5" style="740" customWidth="1"/>
    <col min="3331" max="3331" width="7.125" style="740" bestFit="1" customWidth="1"/>
    <col min="3332" max="3342" width="7.875" style="740" customWidth="1"/>
    <col min="3343" max="3343" width="7.25" style="740" bestFit="1" customWidth="1"/>
    <col min="3344" max="3580" width="9" style="740"/>
    <col min="3581" max="3581" width="3.5" style="740" bestFit="1" customWidth="1"/>
    <col min="3582" max="3582" width="34.25" style="740" customWidth="1"/>
    <col min="3583" max="3583" width="4.5" style="740" bestFit="1" customWidth="1"/>
    <col min="3584" max="3584" width="6.875" style="740" bestFit="1" customWidth="1"/>
    <col min="3585" max="3585" width="6.125" style="740" bestFit="1" customWidth="1"/>
    <col min="3586" max="3586" width="9.5" style="740" customWidth="1"/>
    <col min="3587" max="3587" width="7.125" style="740" bestFit="1" customWidth="1"/>
    <col min="3588" max="3598" width="7.875" style="740" customWidth="1"/>
    <col min="3599" max="3599" width="7.25" style="740" bestFit="1" customWidth="1"/>
    <col min="3600" max="3836" width="9" style="740"/>
    <col min="3837" max="3837" width="3.5" style="740" bestFit="1" customWidth="1"/>
    <col min="3838" max="3838" width="34.25" style="740" customWidth="1"/>
    <col min="3839" max="3839" width="4.5" style="740" bestFit="1" customWidth="1"/>
    <col min="3840" max="3840" width="6.875" style="740" bestFit="1" customWidth="1"/>
    <col min="3841" max="3841" width="6.125" style="740" bestFit="1" customWidth="1"/>
    <col min="3842" max="3842" width="9.5" style="740" customWidth="1"/>
    <col min="3843" max="3843" width="7.125" style="740" bestFit="1" customWidth="1"/>
    <col min="3844" max="3854" width="7.875" style="740" customWidth="1"/>
    <col min="3855" max="3855" width="7.25" style="740" bestFit="1" customWidth="1"/>
    <col min="3856" max="4092" width="9" style="740"/>
    <col min="4093" max="4093" width="3.5" style="740" bestFit="1" customWidth="1"/>
    <col min="4094" max="4094" width="34.25" style="740" customWidth="1"/>
    <col min="4095" max="4095" width="4.5" style="740" bestFit="1" customWidth="1"/>
    <col min="4096" max="4096" width="6.875" style="740" bestFit="1" customWidth="1"/>
    <col min="4097" max="4097" width="6.125" style="740" bestFit="1" customWidth="1"/>
    <col min="4098" max="4098" width="9.5" style="740" customWidth="1"/>
    <col min="4099" max="4099" width="7.125" style="740" bestFit="1" customWidth="1"/>
    <col min="4100" max="4110" width="7.875" style="740" customWidth="1"/>
    <col min="4111" max="4111" width="7.25" style="740" bestFit="1" customWidth="1"/>
    <col min="4112" max="4348" width="9" style="740"/>
    <col min="4349" max="4349" width="3.5" style="740" bestFit="1" customWidth="1"/>
    <col min="4350" max="4350" width="34.25" style="740" customWidth="1"/>
    <col min="4351" max="4351" width="4.5" style="740" bestFit="1" customWidth="1"/>
    <col min="4352" max="4352" width="6.875" style="740" bestFit="1" customWidth="1"/>
    <col min="4353" max="4353" width="6.125" style="740" bestFit="1" customWidth="1"/>
    <col min="4354" max="4354" width="9.5" style="740" customWidth="1"/>
    <col min="4355" max="4355" width="7.125" style="740" bestFit="1" customWidth="1"/>
    <col min="4356" max="4366" width="7.875" style="740" customWidth="1"/>
    <col min="4367" max="4367" width="7.25" style="740" bestFit="1" customWidth="1"/>
    <col min="4368" max="4604" width="9" style="740"/>
    <col min="4605" max="4605" width="3.5" style="740" bestFit="1" customWidth="1"/>
    <col min="4606" max="4606" width="34.25" style="740" customWidth="1"/>
    <col min="4607" max="4607" width="4.5" style="740" bestFit="1" customWidth="1"/>
    <col min="4608" max="4608" width="6.875" style="740" bestFit="1" customWidth="1"/>
    <col min="4609" max="4609" width="6.125" style="740" bestFit="1" customWidth="1"/>
    <col min="4610" max="4610" width="9.5" style="740" customWidth="1"/>
    <col min="4611" max="4611" width="7.125" style="740" bestFit="1" customWidth="1"/>
    <col min="4612" max="4622" width="7.875" style="740" customWidth="1"/>
    <col min="4623" max="4623" width="7.25" style="740" bestFit="1" customWidth="1"/>
    <col min="4624" max="4860" width="9" style="740"/>
    <col min="4861" max="4861" width="3.5" style="740" bestFit="1" customWidth="1"/>
    <col min="4862" max="4862" width="34.25" style="740" customWidth="1"/>
    <col min="4863" max="4863" width="4.5" style="740" bestFit="1" customWidth="1"/>
    <col min="4864" max="4864" width="6.875" style="740" bestFit="1" customWidth="1"/>
    <col min="4865" max="4865" width="6.125" style="740" bestFit="1" customWidth="1"/>
    <col min="4866" max="4866" width="9.5" style="740" customWidth="1"/>
    <col min="4867" max="4867" width="7.125" style="740" bestFit="1" customWidth="1"/>
    <col min="4868" max="4878" width="7.875" style="740" customWidth="1"/>
    <col min="4879" max="4879" width="7.25" style="740" bestFit="1" customWidth="1"/>
    <col min="4880" max="5116" width="9" style="740"/>
    <col min="5117" max="5117" width="3.5" style="740" bestFit="1" customWidth="1"/>
    <col min="5118" max="5118" width="34.25" style="740" customWidth="1"/>
    <col min="5119" max="5119" width="4.5" style="740" bestFit="1" customWidth="1"/>
    <col min="5120" max="5120" width="6.875" style="740" bestFit="1" customWidth="1"/>
    <col min="5121" max="5121" width="6.125" style="740" bestFit="1" customWidth="1"/>
    <col min="5122" max="5122" width="9.5" style="740" customWidth="1"/>
    <col min="5123" max="5123" width="7.125" style="740" bestFit="1" customWidth="1"/>
    <col min="5124" max="5134" width="7.875" style="740" customWidth="1"/>
    <col min="5135" max="5135" width="7.25" style="740" bestFit="1" customWidth="1"/>
    <col min="5136" max="5372" width="9" style="740"/>
    <col min="5373" max="5373" width="3.5" style="740" bestFit="1" customWidth="1"/>
    <col min="5374" max="5374" width="34.25" style="740" customWidth="1"/>
    <col min="5375" max="5375" width="4.5" style="740" bestFit="1" customWidth="1"/>
    <col min="5376" max="5376" width="6.875" style="740" bestFit="1" customWidth="1"/>
    <col min="5377" max="5377" width="6.125" style="740" bestFit="1" customWidth="1"/>
    <col min="5378" max="5378" width="9.5" style="740" customWidth="1"/>
    <col min="5379" max="5379" width="7.125" style="740" bestFit="1" customWidth="1"/>
    <col min="5380" max="5390" width="7.875" style="740" customWidth="1"/>
    <col min="5391" max="5391" width="7.25" style="740" bestFit="1" customWidth="1"/>
    <col min="5392" max="5628" width="9" style="740"/>
    <col min="5629" max="5629" width="3.5" style="740" bestFit="1" customWidth="1"/>
    <col min="5630" max="5630" width="34.25" style="740" customWidth="1"/>
    <col min="5631" max="5631" width="4.5" style="740" bestFit="1" customWidth="1"/>
    <col min="5632" max="5632" width="6.875" style="740" bestFit="1" customWidth="1"/>
    <col min="5633" max="5633" width="6.125" style="740" bestFit="1" customWidth="1"/>
    <col min="5634" max="5634" width="9.5" style="740" customWidth="1"/>
    <col min="5635" max="5635" width="7.125" style="740" bestFit="1" customWidth="1"/>
    <col min="5636" max="5646" width="7.875" style="740" customWidth="1"/>
    <col min="5647" max="5647" width="7.25" style="740" bestFit="1" customWidth="1"/>
    <col min="5648" max="5884" width="9" style="740"/>
    <col min="5885" max="5885" width="3.5" style="740" bestFit="1" customWidth="1"/>
    <col min="5886" max="5886" width="34.25" style="740" customWidth="1"/>
    <col min="5887" max="5887" width="4.5" style="740" bestFit="1" customWidth="1"/>
    <col min="5888" max="5888" width="6.875" style="740" bestFit="1" customWidth="1"/>
    <col min="5889" max="5889" width="6.125" style="740" bestFit="1" customWidth="1"/>
    <col min="5890" max="5890" width="9.5" style="740" customWidth="1"/>
    <col min="5891" max="5891" width="7.125" style="740" bestFit="1" customWidth="1"/>
    <col min="5892" max="5902" width="7.875" style="740" customWidth="1"/>
    <col min="5903" max="5903" width="7.25" style="740" bestFit="1" customWidth="1"/>
    <col min="5904" max="6140" width="9" style="740"/>
    <col min="6141" max="6141" width="3.5" style="740" bestFit="1" customWidth="1"/>
    <col min="6142" max="6142" width="34.25" style="740" customWidth="1"/>
    <col min="6143" max="6143" width="4.5" style="740" bestFit="1" customWidth="1"/>
    <col min="6144" max="6144" width="6.875" style="740" bestFit="1" customWidth="1"/>
    <col min="6145" max="6145" width="6.125" style="740" bestFit="1" customWidth="1"/>
    <col min="6146" max="6146" width="9.5" style="740" customWidth="1"/>
    <col min="6147" max="6147" width="7.125" style="740" bestFit="1" customWidth="1"/>
    <col min="6148" max="6158" width="7.875" style="740" customWidth="1"/>
    <col min="6159" max="6159" width="7.25" style="740" bestFit="1" customWidth="1"/>
    <col min="6160" max="6396" width="9" style="740"/>
    <col min="6397" max="6397" width="3.5" style="740" bestFit="1" customWidth="1"/>
    <col min="6398" max="6398" width="34.25" style="740" customWidth="1"/>
    <col min="6399" max="6399" width="4.5" style="740" bestFit="1" customWidth="1"/>
    <col min="6400" max="6400" width="6.875" style="740" bestFit="1" customWidth="1"/>
    <col min="6401" max="6401" width="6.125" style="740" bestFit="1" customWidth="1"/>
    <col min="6402" max="6402" width="9.5" style="740" customWidth="1"/>
    <col min="6403" max="6403" width="7.125" style="740" bestFit="1" customWidth="1"/>
    <col min="6404" max="6414" width="7.875" style="740" customWidth="1"/>
    <col min="6415" max="6415" width="7.25" style="740" bestFit="1" customWidth="1"/>
    <col min="6416" max="6652" width="9" style="740"/>
    <col min="6653" max="6653" width="3.5" style="740" bestFit="1" customWidth="1"/>
    <col min="6654" max="6654" width="34.25" style="740" customWidth="1"/>
    <col min="6655" max="6655" width="4.5" style="740" bestFit="1" customWidth="1"/>
    <col min="6656" max="6656" width="6.875" style="740" bestFit="1" customWidth="1"/>
    <col min="6657" max="6657" width="6.125" style="740" bestFit="1" customWidth="1"/>
    <col min="6658" max="6658" width="9.5" style="740" customWidth="1"/>
    <col min="6659" max="6659" width="7.125" style="740" bestFit="1" customWidth="1"/>
    <col min="6660" max="6670" width="7.875" style="740" customWidth="1"/>
    <col min="6671" max="6671" width="7.25" style="740" bestFit="1" customWidth="1"/>
    <col min="6672" max="6908" width="9" style="740"/>
    <col min="6909" max="6909" width="3.5" style="740" bestFit="1" customWidth="1"/>
    <col min="6910" max="6910" width="34.25" style="740" customWidth="1"/>
    <col min="6911" max="6911" width="4.5" style="740" bestFit="1" customWidth="1"/>
    <col min="6912" max="6912" width="6.875" style="740" bestFit="1" customWidth="1"/>
    <col min="6913" max="6913" width="6.125" style="740" bestFit="1" customWidth="1"/>
    <col min="6914" max="6914" width="9.5" style="740" customWidth="1"/>
    <col min="6915" max="6915" width="7.125" style="740" bestFit="1" customWidth="1"/>
    <col min="6916" max="6926" width="7.875" style="740" customWidth="1"/>
    <col min="6927" max="6927" width="7.25" style="740" bestFit="1" customWidth="1"/>
    <col min="6928" max="7164" width="9" style="740"/>
    <col min="7165" max="7165" width="3.5" style="740" bestFit="1" customWidth="1"/>
    <col min="7166" max="7166" width="34.25" style="740" customWidth="1"/>
    <col min="7167" max="7167" width="4.5" style="740" bestFit="1" customWidth="1"/>
    <col min="7168" max="7168" width="6.875" style="740" bestFit="1" customWidth="1"/>
    <col min="7169" max="7169" width="6.125" style="740" bestFit="1" customWidth="1"/>
    <col min="7170" max="7170" width="9.5" style="740" customWidth="1"/>
    <col min="7171" max="7171" width="7.125" style="740" bestFit="1" customWidth="1"/>
    <col min="7172" max="7182" width="7.875" style="740" customWidth="1"/>
    <col min="7183" max="7183" width="7.25" style="740" bestFit="1" customWidth="1"/>
    <col min="7184" max="7420" width="9" style="740"/>
    <col min="7421" max="7421" width="3.5" style="740" bestFit="1" customWidth="1"/>
    <col min="7422" max="7422" width="34.25" style="740" customWidth="1"/>
    <col min="7423" max="7423" width="4.5" style="740" bestFit="1" customWidth="1"/>
    <col min="7424" max="7424" width="6.875" style="740" bestFit="1" customWidth="1"/>
    <col min="7425" max="7425" width="6.125" style="740" bestFit="1" customWidth="1"/>
    <col min="7426" max="7426" width="9.5" style="740" customWidth="1"/>
    <col min="7427" max="7427" width="7.125" style="740" bestFit="1" customWidth="1"/>
    <col min="7428" max="7438" width="7.875" style="740" customWidth="1"/>
    <col min="7439" max="7439" width="7.25" style="740" bestFit="1" customWidth="1"/>
    <col min="7440" max="7676" width="9" style="740"/>
    <col min="7677" max="7677" width="3.5" style="740" bestFit="1" customWidth="1"/>
    <col min="7678" max="7678" width="34.25" style="740" customWidth="1"/>
    <col min="7679" max="7679" width="4.5" style="740" bestFit="1" customWidth="1"/>
    <col min="7680" max="7680" width="6.875" style="740" bestFit="1" customWidth="1"/>
    <col min="7681" max="7681" width="6.125" style="740" bestFit="1" customWidth="1"/>
    <col min="7682" max="7682" width="9.5" style="740" customWidth="1"/>
    <col min="7683" max="7683" width="7.125" style="740" bestFit="1" customWidth="1"/>
    <col min="7684" max="7694" width="7.875" style="740" customWidth="1"/>
    <col min="7695" max="7695" width="7.25" style="740" bestFit="1" customWidth="1"/>
    <col min="7696" max="7932" width="9" style="740"/>
    <col min="7933" max="7933" width="3.5" style="740" bestFit="1" customWidth="1"/>
    <col min="7934" max="7934" width="34.25" style="740" customWidth="1"/>
    <col min="7935" max="7935" width="4.5" style="740" bestFit="1" customWidth="1"/>
    <col min="7936" max="7936" width="6.875" style="740" bestFit="1" customWidth="1"/>
    <col min="7937" max="7937" width="6.125" style="740" bestFit="1" customWidth="1"/>
    <col min="7938" max="7938" width="9.5" style="740" customWidth="1"/>
    <col min="7939" max="7939" width="7.125" style="740" bestFit="1" customWidth="1"/>
    <col min="7940" max="7950" width="7.875" style="740" customWidth="1"/>
    <col min="7951" max="7951" width="7.25" style="740" bestFit="1" customWidth="1"/>
    <col min="7952" max="8188" width="9" style="740"/>
    <col min="8189" max="8189" width="3.5" style="740" bestFit="1" customWidth="1"/>
    <col min="8190" max="8190" width="34.25" style="740" customWidth="1"/>
    <col min="8191" max="8191" width="4.5" style="740" bestFit="1" customWidth="1"/>
    <col min="8192" max="8192" width="6.875" style="740" bestFit="1" customWidth="1"/>
    <col min="8193" max="8193" width="6.125" style="740" bestFit="1" customWidth="1"/>
    <col min="8194" max="8194" width="9.5" style="740" customWidth="1"/>
    <col min="8195" max="8195" width="7.125" style="740" bestFit="1" customWidth="1"/>
    <col min="8196" max="8206" width="7.875" style="740" customWidth="1"/>
    <col min="8207" max="8207" width="7.25" style="740" bestFit="1" customWidth="1"/>
    <col min="8208" max="8444" width="9" style="740"/>
    <col min="8445" max="8445" width="3.5" style="740" bestFit="1" customWidth="1"/>
    <col min="8446" max="8446" width="34.25" style="740" customWidth="1"/>
    <col min="8447" max="8447" width="4.5" style="740" bestFit="1" customWidth="1"/>
    <col min="8448" max="8448" width="6.875" style="740" bestFit="1" customWidth="1"/>
    <col min="8449" max="8449" width="6.125" style="740" bestFit="1" customWidth="1"/>
    <col min="8450" max="8450" width="9.5" style="740" customWidth="1"/>
    <col min="8451" max="8451" width="7.125" style="740" bestFit="1" customWidth="1"/>
    <col min="8452" max="8462" width="7.875" style="740" customWidth="1"/>
    <col min="8463" max="8463" width="7.25" style="740" bestFit="1" customWidth="1"/>
    <col min="8464" max="8700" width="9" style="740"/>
    <col min="8701" max="8701" width="3.5" style="740" bestFit="1" customWidth="1"/>
    <col min="8702" max="8702" width="34.25" style="740" customWidth="1"/>
    <col min="8703" max="8703" width="4.5" style="740" bestFit="1" customWidth="1"/>
    <col min="8704" max="8704" width="6.875" style="740" bestFit="1" customWidth="1"/>
    <col min="8705" max="8705" width="6.125" style="740" bestFit="1" customWidth="1"/>
    <col min="8706" max="8706" width="9.5" style="740" customWidth="1"/>
    <col min="8707" max="8707" width="7.125" style="740" bestFit="1" customWidth="1"/>
    <col min="8708" max="8718" width="7.875" style="740" customWidth="1"/>
    <col min="8719" max="8719" width="7.25" style="740" bestFit="1" customWidth="1"/>
    <col min="8720" max="8956" width="9" style="740"/>
    <col min="8957" max="8957" width="3.5" style="740" bestFit="1" customWidth="1"/>
    <col min="8958" max="8958" width="34.25" style="740" customWidth="1"/>
    <col min="8959" max="8959" width="4.5" style="740" bestFit="1" customWidth="1"/>
    <col min="8960" max="8960" width="6.875" style="740" bestFit="1" customWidth="1"/>
    <col min="8961" max="8961" width="6.125" style="740" bestFit="1" customWidth="1"/>
    <col min="8962" max="8962" width="9.5" style="740" customWidth="1"/>
    <col min="8963" max="8963" width="7.125" style="740" bestFit="1" customWidth="1"/>
    <col min="8964" max="8974" width="7.875" style="740" customWidth="1"/>
    <col min="8975" max="8975" width="7.25" style="740" bestFit="1" customWidth="1"/>
    <col min="8976" max="9212" width="9" style="740"/>
    <col min="9213" max="9213" width="3.5" style="740" bestFit="1" customWidth="1"/>
    <col min="9214" max="9214" width="34.25" style="740" customWidth="1"/>
    <col min="9215" max="9215" width="4.5" style="740" bestFit="1" customWidth="1"/>
    <col min="9216" max="9216" width="6.875" style="740" bestFit="1" customWidth="1"/>
    <col min="9217" max="9217" width="6.125" style="740" bestFit="1" customWidth="1"/>
    <col min="9218" max="9218" width="9.5" style="740" customWidth="1"/>
    <col min="9219" max="9219" width="7.125" style="740" bestFit="1" customWidth="1"/>
    <col min="9220" max="9230" width="7.875" style="740" customWidth="1"/>
    <col min="9231" max="9231" width="7.25" style="740" bestFit="1" customWidth="1"/>
    <col min="9232" max="9468" width="9" style="740"/>
    <col min="9469" max="9469" width="3.5" style="740" bestFit="1" customWidth="1"/>
    <col min="9470" max="9470" width="34.25" style="740" customWidth="1"/>
    <col min="9471" max="9471" width="4.5" style="740" bestFit="1" customWidth="1"/>
    <col min="9472" max="9472" width="6.875" style="740" bestFit="1" customWidth="1"/>
    <col min="9473" max="9473" width="6.125" style="740" bestFit="1" customWidth="1"/>
    <col min="9474" max="9474" width="9.5" style="740" customWidth="1"/>
    <col min="9475" max="9475" width="7.125" style="740" bestFit="1" customWidth="1"/>
    <col min="9476" max="9486" width="7.875" style="740" customWidth="1"/>
    <col min="9487" max="9487" width="7.25" style="740" bestFit="1" customWidth="1"/>
    <col min="9488" max="9724" width="9" style="740"/>
    <col min="9725" max="9725" width="3.5" style="740" bestFit="1" customWidth="1"/>
    <col min="9726" max="9726" width="34.25" style="740" customWidth="1"/>
    <col min="9727" max="9727" width="4.5" style="740" bestFit="1" customWidth="1"/>
    <col min="9728" max="9728" width="6.875" style="740" bestFit="1" customWidth="1"/>
    <col min="9729" max="9729" width="6.125" style="740" bestFit="1" customWidth="1"/>
    <col min="9730" max="9730" width="9.5" style="740" customWidth="1"/>
    <col min="9731" max="9731" width="7.125" style="740" bestFit="1" customWidth="1"/>
    <col min="9732" max="9742" width="7.875" style="740" customWidth="1"/>
    <col min="9743" max="9743" width="7.25" style="740" bestFit="1" customWidth="1"/>
    <col min="9744" max="9980" width="9" style="740"/>
    <col min="9981" max="9981" width="3.5" style="740" bestFit="1" customWidth="1"/>
    <col min="9982" max="9982" width="34.25" style="740" customWidth="1"/>
    <col min="9983" max="9983" width="4.5" style="740" bestFit="1" customWidth="1"/>
    <col min="9984" max="9984" width="6.875" style="740" bestFit="1" customWidth="1"/>
    <col min="9985" max="9985" width="6.125" style="740" bestFit="1" customWidth="1"/>
    <col min="9986" max="9986" width="9.5" style="740" customWidth="1"/>
    <col min="9987" max="9987" width="7.125" style="740" bestFit="1" customWidth="1"/>
    <col min="9988" max="9998" width="7.875" style="740" customWidth="1"/>
    <col min="9999" max="9999" width="7.25" style="740" bestFit="1" customWidth="1"/>
    <col min="10000" max="10236" width="9" style="740"/>
    <col min="10237" max="10237" width="3.5" style="740" bestFit="1" customWidth="1"/>
    <col min="10238" max="10238" width="34.25" style="740" customWidth="1"/>
    <col min="10239" max="10239" width="4.5" style="740" bestFit="1" customWidth="1"/>
    <col min="10240" max="10240" width="6.875" style="740" bestFit="1" customWidth="1"/>
    <col min="10241" max="10241" width="6.125" style="740" bestFit="1" customWidth="1"/>
    <col min="10242" max="10242" width="9.5" style="740" customWidth="1"/>
    <col min="10243" max="10243" width="7.125" style="740" bestFit="1" customWidth="1"/>
    <col min="10244" max="10254" width="7.875" style="740" customWidth="1"/>
    <col min="10255" max="10255" width="7.25" style="740" bestFit="1" customWidth="1"/>
    <col min="10256" max="10492" width="9" style="740"/>
    <col min="10493" max="10493" width="3.5" style="740" bestFit="1" customWidth="1"/>
    <col min="10494" max="10494" width="34.25" style="740" customWidth="1"/>
    <col min="10495" max="10495" width="4.5" style="740" bestFit="1" customWidth="1"/>
    <col min="10496" max="10496" width="6.875" style="740" bestFit="1" customWidth="1"/>
    <col min="10497" max="10497" width="6.125" style="740" bestFit="1" customWidth="1"/>
    <col min="10498" max="10498" width="9.5" style="740" customWidth="1"/>
    <col min="10499" max="10499" width="7.125" style="740" bestFit="1" customWidth="1"/>
    <col min="10500" max="10510" width="7.875" style="740" customWidth="1"/>
    <col min="10511" max="10511" width="7.25" style="740" bestFit="1" customWidth="1"/>
    <col min="10512" max="10748" width="9" style="740"/>
    <col min="10749" max="10749" width="3.5" style="740" bestFit="1" customWidth="1"/>
    <col min="10750" max="10750" width="34.25" style="740" customWidth="1"/>
    <col min="10751" max="10751" width="4.5" style="740" bestFit="1" customWidth="1"/>
    <col min="10752" max="10752" width="6.875" style="740" bestFit="1" customWidth="1"/>
    <col min="10753" max="10753" width="6.125" style="740" bestFit="1" customWidth="1"/>
    <col min="10754" max="10754" width="9.5" style="740" customWidth="1"/>
    <col min="10755" max="10755" width="7.125" style="740" bestFit="1" customWidth="1"/>
    <col min="10756" max="10766" width="7.875" style="740" customWidth="1"/>
    <col min="10767" max="10767" width="7.25" style="740" bestFit="1" customWidth="1"/>
    <col min="10768" max="11004" width="9" style="740"/>
    <col min="11005" max="11005" width="3.5" style="740" bestFit="1" customWidth="1"/>
    <col min="11006" max="11006" width="34.25" style="740" customWidth="1"/>
    <col min="11007" max="11007" width="4.5" style="740" bestFit="1" customWidth="1"/>
    <col min="11008" max="11008" width="6.875" style="740" bestFit="1" customWidth="1"/>
    <col min="11009" max="11009" width="6.125" style="740" bestFit="1" customWidth="1"/>
    <col min="11010" max="11010" width="9.5" style="740" customWidth="1"/>
    <col min="11011" max="11011" width="7.125" style="740" bestFit="1" customWidth="1"/>
    <col min="11012" max="11022" width="7.875" style="740" customWidth="1"/>
    <col min="11023" max="11023" width="7.25" style="740" bestFit="1" customWidth="1"/>
    <col min="11024" max="11260" width="9" style="740"/>
    <col min="11261" max="11261" width="3.5" style="740" bestFit="1" customWidth="1"/>
    <col min="11262" max="11262" width="34.25" style="740" customWidth="1"/>
    <col min="11263" max="11263" width="4.5" style="740" bestFit="1" customWidth="1"/>
    <col min="11264" max="11264" width="6.875" style="740" bestFit="1" customWidth="1"/>
    <col min="11265" max="11265" width="6.125" style="740" bestFit="1" customWidth="1"/>
    <col min="11266" max="11266" width="9.5" style="740" customWidth="1"/>
    <col min="11267" max="11267" width="7.125" style="740" bestFit="1" customWidth="1"/>
    <col min="11268" max="11278" width="7.875" style="740" customWidth="1"/>
    <col min="11279" max="11279" width="7.25" style="740" bestFit="1" customWidth="1"/>
    <col min="11280" max="11516" width="9" style="740"/>
    <col min="11517" max="11517" width="3.5" style="740" bestFit="1" customWidth="1"/>
    <col min="11518" max="11518" width="34.25" style="740" customWidth="1"/>
    <col min="11519" max="11519" width="4.5" style="740" bestFit="1" customWidth="1"/>
    <col min="11520" max="11520" width="6.875" style="740" bestFit="1" customWidth="1"/>
    <col min="11521" max="11521" width="6.125" style="740" bestFit="1" customWidth="1"/>
    <col min="11522" max="11522" width="9.5" style="740" customWidth="1"/>
    <col min="11523" max="11523" width="7.125" style="740" bestFit="1" customWidth="1"/>
    <col min="11524" max="11534" width="7.875" style="740" customWidth="1"/>
    <col min="11535" max="11535" width="7.25" style="740" bestFit="1" customWidth="1"/>
    <col min="11536" max="11772" width="9" style="740"/>
    <col min="11773" max="11773" width="3.5" style="740" bestFit="1" customWidth="1"/>
    <col min="11774" max="11774" width="34.25" style="740" customWidth="1"/>
    <col min="11775" max="11775" width="4.5" style="740" bestFit="1" customWidth="1"/>
    <col min="11776" max="11776" width="6.875" style="740" bestFit="1" customWidth="1"/>
    <col min="11777" max="11777" width="6.125" style="740" bestFit="1" customWidth="1"/>
    <col min="11778" max="11778" width="9.5" style="740" customWidth="1"/>
    <col min="11779" max="11779" width="7.125" style="740" bestFit="1" customWidth="1"/>
    <col min="11780" max="11790" width="7.875" style="740" customWidth="1"/>
    <col min="11791" max="11791" width="7.25" style="740" bestFit="1" customWidth="1"/>
    <col min="11792" max="12028" width="9" style="740"/>
    <col min="12029" max="12029" width="3.5" style="740" bestFit="1" customWidth="1"/>
    <col min="12030" max="12030" width="34.25" style="740" customWidth="1"/>
    <col min="12031" max="12031" width="4.5" style="740" bestFit="1" customWidth="1"/>
    <col min="12032" max="12032" width="6.875" style="740" bestFit="1" customWidth="1"/>
    <col min="12033" max="12033" width="6.125" style="740" bestFit="1" customWidth="1"/>
    <col min="12034" max="12034" width="9.5" style="740" customWidth="1"/>
    <col min="12035" max="12035" width="7.125" style="740" bestFit="1" customWidth="1"/>
    <col min="12036" max="12046" width="7.875" style="740" customWidth="1"/>
    <col min="12047" max="12047" width="7.25" style="740" bestFit="1" customWidth="1"/>
    <col min="12048" max="12284" width="9" style="740"/>
    <col min="12285" max="12285" width="3.5" style="740" bestFit="1" customWidth="1"/>
    <col min="12286" max="12286" width="34.25" style="740" customWidth="1"/>
    <col min="12287" max="12287" width="4.5" style="740" bestFit="1" customWidth="1"/>
    <col min="12288" max="12288" width="6.875" style="740" bestFit="1" customWidth="1"/>
    <col min="12289" max="12289" width="6.125" style="740" bestFit="1" customWidth="1"/>
    <col min="12290" max="12290" width="9.5" style="740" customWidth="1"/>
    <col min="12291" max="12291" width="7.125" style="740" bestFit="1" customWidth="1"/>
    <col min="12292" max="12302" width="7.875" style="740" customWidth="1"/>
    <col min="12303" max="12303" width="7.25" style="740" bestFit="1" customWidth="1"/>
    <col min="12304" max="12540" width="9" style="740"/>
    <col min="12541" max="12541" width="3.5" style="740" bestFit="1" customWidth="1"/>
    <col min="12542" max="12542" width="34.25" style="740" customWidth="1"/>
    <col min="12543" max="12543" width="4.5" style="740" bestFit="1" customWidth="1"/>
    <col min="12544" max="12544" width="6.875" style="740" bestFit="1" customWidth="1"/>
    <col min="12545" max="12545" width="6.125" style="740" bestFit="1" customWidth="1"/>
    <col min="12546" max="12546" width="9.5" style="740" customWidth="1"/>
    <col min="12547" max="12547" width="7.125" style="740" bestFit="1" customWidth="1"/>
    <col min="12548" max="12558" width="7.875" style="740" customWidth="1"/>
    <col min="12559" max="12559" width="7.25" style="740" bestFit="1" customWidth="1"/>
    <col min="12560" max="12796" width="9" style="740"/>
    <col min="12797" max="12797" width="3.5" style="740" bestFit="1" customWidth="1"/>
    <col min="12798" max="12798" width="34.25" style="740" customWidth="1"/>
    <col min="12799" max="12799" width="4.5" style="740" bestFit="1" customWidth="1"/>
    <col min="12800" max="12800" width="6.875" style="740" bestFit="1" customWidth="1"/>
    <col min="12801" max="12801" width="6.125" style="740" bestFit="1" customWidth="1"/>
    <col min="12802" max="12802" width="9.5" style="740" customWidth="1"/>
    <col min="12803" max="12803" width="7.125" style="740" bestFit="1" customWidth="1"/>
    <col min="12804" max="12814" width="7.875" style="740" customWidth="1"/>
    <col min="12815" max="12815" width="7.25" style="740" bestFit="1" customWidth="1"/>
    <col min="12816" max="13052" width="9" style="740"/>
    <col min="13053" max="13053" width="3.5" style="740" bestFit="1" customWidth="1"/>
    <col min="13054" max="13054" width="34.25" style="740" customWidth="1"/>
    <col min="13055" max="13055" width="4.5" style="740" bestFit="1" customWidth="1"/>
    <col min="13056" max="13056" width="6.875" style="740" bestFit="1" customWidth="1"/>
    <col min="13057" max="13057" width="6.125" style="740" bestFit="1" customWidth="1"/>
    <col min="13058" max="13058" width="9.5" style="740" customWidth="1"/>
    <col min="13059" max="13059" width="7.125" style="740" bestFit="1" customWidth="1"/>
    <col min="13060" max="13070" width="7.875" style="740" customWidth="1"/>
    <col min="13071" max="13071" width="7.25" style="740" bestFit="1" customWidth="1"/>
    <col min="13072" max="13308" width="9" style="740"/>
    <col min="13309" max="13309" width="3.5" style="740" bestFit="1" customWidth="1"/>
    <col min="13310" max="13310" width="34.25" style="740" customWidth="1"/>
    <col min="13311" max="13311" width="4.5" style="740" bestFit="1" customWidth="1"/>
    <col min="13312" max="13312" width="6.875" style="740" bestFit="1" customWidth="1"/>
    <col min="13313" max="13313" width="6.125" style="740" bestFit="1" customWidth="1"/>
    <col min="13314" max="13314" width="9.5" style="740" customWidth="1"/>
    <col min="13315" max="13315" width="7.125" style="740" bestFit="1" customWidth="1"/>
    <col min="13316" max="13326" width="7.875" style="740" customWidth="1"/>
    <col min="13327" max="13327" width="7.25" style="740" bestFit="1" customWidth="1"/>
    <col min="13328" max="13564" width="9" style="740"/>
    <col min="13565" max="13565" width="3.5" style="740" bestFit="1" customWidth="1"/>
    <col min="13566" max="13566" width="34.25" style="740" customWidth="1"/>
    <col min="13567" max="13567" width="4.5" style="740" bestFit="1" customWidth="1"/>
    <col min="13568" max="13568" width="6.875" style="740" bestFit="1" customWidth="1"/>
    <col min="13569" max="13569" width="6.125" style="740" bestFit="1" customWidth="1"/>
    <col min="13570" max="13570" width="9.5" style="740" customWidth="1"/>
    <col min="13571" max="13571" width="7.125" style="740" bestFit="1" customWidth="1"/>
    <col min="13572" max="13582" width="7.875" style="740" customWidth="1"/>
    <col min="13583" max="13583" width="7.25" style="740" bestFit="1" customWidth="1"/>
    <col min="13584" max="13820" width="9" style="740"/>
    <col min="13821" max="13821" width="3.5" style="740" bestFit="1" customWidth="1"/>
    <col min="13822" max="13822" width="34.25" style="740" customWidth="1"/>
    <col min="13823" max="13823" width="4.5" style="740" bestFit="1" customWidth="1"/>
    <col min="13824" max="13824" width="6.875" style="740" bestFit="1" customWidth="1"/>
    <col min="13825" max="13825" width="6.125" style="740" bestFit="1" customWidth="1"/>
    <col min="13826" max="13826" width="9.5" style="740" customWidth="1"/>
    <col min="13827" max="13827" width="7.125" style="740" bestFit="1" customWidth="1"/>
    <col min="13828" max="13838" width="7.875" style="740" customWidth="1"/>
    <col min="13839" max="13839" width="7.25" style="740" bestFit="1" customWidth="1"/>
    <col min="13840" max="14076" width="9" style="740"/>
    <col min="14077" max="14077" width="3.5" style="740" bestFit="1" customWidth="1"/>
    <col min="14078" max="14078" width="34.25" style="740" customWidth="1"/>
    <col min="14079" max="14079" width="4.5" style="740" bestFit="1" customWidth="1"/>
    <col min="14080" max="14080" width="6.875" style="740" bestFit="1" customWidth="1"/>
    <col min="14081" max="14081" width="6.125" style="740" bestFit="1" customWidth="1"/>
    <col min="14082" max="14082" width="9.5" style="740" customWidth="1"/>
    <col min="14083" max="14083" width="7.125" style="740" bestFit="1" customWidth="1"/>
    <col min="14084" max="14094" width="7.875" style="740" customWidth="1"/>
    <col min="14095" max="14095" width="7.25" style="740" bestFit="1" customWidth="1"/>
    <col min="14096" max="14332" width="9" style="740"/>
    <col min="14333" max="14333" width="3.5" style="740" bestFit="1" customWidth="1"/>
    <col min="14334" max="14334" width="34.25" style="740" customWidth="1"/>
    <col min="14335" max="14335" width="4.5" style="740" bestFit="1" customWidth="1"/>
    <col min="14336" max="14336" width="6.875" style="740" bestFit="1" customWidth="1"/>
    <col min="14337" max="14337" width="6.125" style="740" bestFit="1" customWidth="1"/>
    <col min="14338" max="14338" width="9.5" style="740" customWidth="1"/>
    <col min="14339" max="14339" width="7.125" style="740" bestFit="1" customWidth="1"/>
    <col min="14340" max="14350" width="7.875" style="740" customWidth="1"/>
    <col min="14351" max="14351" width="7.25" style="740" bestFit="1" customWidth="1"/>
    <col min="14352" max="14588" width="9" style="740"/>
    <col min="14589" max="14589" width="3.5" style="740" bestFit="1" customWidth="1"/>
    <col min="14590" max="14590" width="34.25" style="740" customWidth="1"/>
    <col min="14591" max="14591" width="4.5" style="740" bestFit="1" customWidth="1"/>
    <col min="14592" max="14592" width="6.875" style="740" bestFit="1" customWidth="1"/>
    <col min="14593" max="14593" width="6.125" style="740" bestFit="1" customWidth="1"/>
    <col min="14594" max="14594" width="9.5" style="740" customWidth="1"/>
    <col min="14595" max="14595" width="7.125" style="740" bestFit="1" customWidth="1"/>
    <col min="14596" max="14606" width="7.875" style="740" customWidth="1"/>
    <col min="14607" max="14607" width="7.25" style="740" bestFit="1" customWidth="1"/>
    <col min="14608" max="14844" width="9" style="740"/>
    <col min="14845" max="14845" width="3.5" style="740" bestFit="1" customWidth="1"/>
    <col min="14846" max="14846" width="34.25" style="740" customWidth="1"/>
    <col min="14847" max="14847" width="4.5" style="740" bestFit="1" customWidth="1"/>
    <col min="14848" max="14848" width="6.875" style="740" bestFit="1" customWidth="1"/>
    <col min="14849" max="14849" width="6.125" style="740" bestFit="1" customWidth="1"/>
    <col min="14850" max="14850" width="9.5" style="740" customWidth="1"/>
    <col min="14851" max="14851" width="7.125" style="740" bestFit="1" customWidth="1"/>
    <col min="14852" max="14862" width="7.875" style="740" customWidth="1"/>
    <col min="14863" max="14863" width="7.25" style="740" bestFit="1" customWidth="1"/>
    <col min="14864" max="15100" width="9" style="740"/>
    <col min="15101" max="15101" width="3.5" style="740" bestFit="1" customWidth="1"/>
    <col min="15102" max="15102" width="34.25" style="740" customWidth="1"/>
    <col min="15103" max="15103" width="4.5" style="740" bestFit="1" customWidth="1"/>
    <col min="15104" max="15104" width="6.875" style="740" bestFit="1" customWidth="1"/>
    <col min="15105" max="15105" width="6.125" style="740" bestFit="1" customWidth="1"/>
    <col min="15106" max="15106" width="9.5" style="740" customWidth="1"/>
    <col min="15107" max="15107" width="7.125" style="740" bestFit="1" customWidth="1"/>
    <col min="15108" max="15118" width="7.875" style="740" customWidth="1"/>
    <col min="15119" max="15119" width="7.25" style="740" bestFit="1" customWidth="1"/>
    <col min="15120" max="15356" width="9" style="740"/>
    <col min="15357" max="15357" width="3.5" style="740" bestFit="1" customWidth="1"/>
    <col min="15358" max="15358" width="34.25" style="740" customWidth="1"/>
    <col min="15359" max="15359" width="4.5" style="740" bestFit="1" customWidth="1"/>
    <col min="15360" max="15360" width="6.875" style="740" bestFit="1" customWidth="1"/>
    <col min="15361" max="15361" width="6.125" style="740" bestFit="1" customWidth="1"/>
    <col min="15362" max="15362" width="9.5" style="740" customWidth="1"/>
    <col min="15363" max="15363" width="7.125" style="740" bestFit="1" customWidth="1"/>
    <col min="15364" max="15374" width="7.875" style="740" customWidth="1"/>
    <col min="15375" max="15375" width="7.25" style="740" bestFit="1" customWidth="1"/>
    <col min="15376" max="15612" width="9" style="740"/>
    <col min="15613" max="15613" width="3.5" style="740" bestFit="1" customWidth="1"/>
    <col min="15614" max="15614" width="34.25" style="740" customWidth="1"/>
    <col min="15615" max="15615" width="4.5" style="740" bestFit="1" customWidth="1"/>
    <col min="15616" max="15616" width="6.875" style="740" bestFit="1" customWidth="1"/>
    <col min="15617" max="15617" width="6.125" style="740" bestFit="1" customWidth="1"/>
    <col min="15618" max="15618" width="9.5" style="740" customWidth="1"/>
    <col min="15619" max="15619" width="7.125" style="740" bestFit="1" customWidth="1"/>
    <col min="15620" max="15630" width="7.875" style="740" customWidth="1"/>
    <col min="15631" max="15631" width="7.25" style="740" bestFit="1" customWidth="1"/>
    <col min="15632" max="15868" width="9" style="740"/>
    <col min="15869" max="15869" width="3.5" style="740" bestFit="1" customWidth="1"/>
    <col min="15870" max="15870" width="34.25" style="740" customWidth="1"/>
    <col min="15871" max="15871" width="4.5" style="740" bestFit="1" customWidth="1"/>
    <col min="15872" max="15872" width="6.875" style="740" bestFit="1" customWidth="1"/>
    <col min="15873" max="15873" width="6.125" style="740" bestFit="1" customWidth="1"/>
    <col min="15874" max="15874" width="9.5" style="740" customWidth="1"/>
    <col min="15875" max="15875" width="7.125" style="740" bestFit="1" customWidth="1"/>
    <col min="15876" max="15886" width="7.875" style="740" customWidth="1"/>
    <col min="15887" max="15887" width="7.25" style="740" bestFit="1" customWidth="1"/>
    <col min="15888" max="16124" width="9" style="740"/>
    <col min="16125" max="16125" width="3.5" style="740" bestFit="1" customWidth="1"/>
    <col min="16126" max="16126" width="34.25" style="740" customWidth="1"/>
    <col min="16127" max="16127" width="4.5" style="740" bestFit="1" customWidth="1"/>
    <col min="16128" max="16128" width="6.875" style="740" bestFit="1" customWidth="1"/>
    <col min="16129" max="16129" width="6.125" style="740" bestFit="1" customWidth="1"/>
    <col min="16130" max="16130" width="9.5" style="740" customWidth="1"/>
    <col min="16131" max="16131" width="7.125" style="740" bestFit="1" customWidth="1"/>
    <col min="16132" max="16142" width="7.875" style="740" customWidth="1"/>
    <col min="16143" max="16143" width="7.25" style="740" bestFit="1" customWidth="1"/>
    <col min="16144" max="16384" width="9" style="740"/>
  </cols>
  <sheetData>
    <row r="1" spans="1:18" ht="15.75" customHeight="1" x14ac:dyDescent="0.2">
      <c r="A1" s="1370" t="s">
        <v>2032</v>
      </c>
      <c r="B1" s="1370"/>
      <c r="C1" s="1370"/>
      <c r="D1" s="1370"/>
      <c r="E1" s="1370"/>
      <c r="F1" s="1370"/>
      <c r="G1" s="1370"/>
      <c r="H1" s="1370"/>
      <c r="I1" s="1370"/>
      <c r="J1" s="1370"/>
      <c r="K1" s="1370"/>
      <c r="L1" s="1370"/>
      <c r="M1" s="1370"/>
      <c r="N1" s="1370"/>
      <c r="O1" s="1370"/>
      <c r="P1" s="1370"/>
      <c r="Q1" s="1370"/>
      <c r="R1" s="1174"/>
    </row>
    <row r="2" spans="1:18" ht="15" customHeight="1" x14ac:dyDescent="0.2">
      <c r="A2" s="1370" t="s">
        <v>2033</v>
      </c>
      <c r="B2" s="1370"/>
      <c r="C2" s="1370"/>
      <c r="D2" s="1370"/>
      <c r="E2" s="1370"/>
      <c r="F2" s="1370"/>
      <c r="G2" s="1370"/>
      <c r="H2" s="1370"/>
      <c r="I2" s="1370"/>
      <c r="J2" s="1370"/>
      <c r="K2" s="1370"/>
      <c r="L2" s="1370"/>
      <c r="M2" s="1370"/>
      <c r="N2" s="1370"/>
      <c r="O2" s="1370"/>
      <c r="P2" s="1370"/>
      <c r="Q2" s="1370"/>
      <c r="R2" s="1174"/>
    </row>
    <row r="3" spans="1:18" ht="15" customHeight="1" x14ac:dyDescent="0.2">
      <c r="A3" s="1371" t="s">
        <v>1811</v>
      </c>
      <c r="B3" s="1371"/>
      <c r="C3" s="1371"/>
      <c r="D3" s="1371"/>
      <c r="E3" s="1371"/>
      <c r="F3" s="1371"/>
      <c r="G3" s="1371"/>
      <c r="H3" s="1371"/>
      <c r="I3" s="1371"/>
      <c r="J3" s="1371"/>
      <c r="K3" s="1371"/>
      <c r="L3" s="1371"/>
      <c r="M3" s="1371"/>
      <c r="N3" s="1371"/>
      <c r="O3" s="1371"/>
      <c r="P3" s="1371"/>
      <c r="Q3" s="1371"/>
      <c r="R3" s="1175"/>
    </row>
    <row r="4" spans="1:18" s="842" customFormat="1" ht="24.4" customHeight="1" x14ac:dyDescent="0.2">
      <c r="A4" s="1375" t="s">
        <v>2</v>
      </c>
      <c r="B4" s="1374" t="s">
        <v>1659</v>
      </c>
      <c r="C4" s="1374" t="s">
        <v>1660</v>
      </c>
      <c r="D4" s="1372" t="s">
        <v>2040</v>
      </c>
      <c r="E4" s="1372"/>
      <c r="F4" s="1373" t="s">
        <v>1661</v>
      </c>
      <c r="G4" s="1373" t="s">
        <v>1662</v>
      </c>
      <c r="H4" s="1374" t="s">
        <v>1663</v>
      </c>
      <c r="I4" s="1374"/>
      <c r="J4" s="1374"/>
      <c r="K4" s="1374"/>
      <c r="L4" s="1374"/>
      <c r="M4" s="1374"/>
      <c r="N4" s="1374"/>
      <c r="O4" s="1374"/>
      <c r="P4" s="1374"/>
      <c r="Q4" s="1374"/>
      <c r="R4" s="1374"/>
    </row>
    <row r="5" spans="1:18" s="842" customFormat="1" ht="24" customHeight="1" x14ac:dyDescent="0.2">
      <c r="A5" s="1375"/>
      <c r="B5" s="1374"/>
      <c r="C5" s="1374"/>
      <c r="D5" s="1176" t="s">
        <v>2041</v>
      </c>
      <c r="E5" s="1177" t="s">
        <v>1832</v>
      </c>
      <c r="F5" s="1374"/>
      <c r="G5" s="1373"/>
      <c r="H5" s="1178" t="s">
        <v>650</v>
      </c>
      <c r="I5" s="1178" t="s">
        <v>861</v>
      </c>
      <c r="J5" s="1178" t="s">
        <v>667</v>
      </c>
      <c r="K5" s="1178" t="s">
        <v>712</v>
      </c>
      <c r="L5" s="1178" t="s">
        <v>730</v>
      </c>
      <c r="M5" s="1178" t="s">
        <v>660</v>
      </c>
      <c r="N5" s="1178" t="s">
        <v>663</v>
      </c>
      <c r="O5" s="1178" t="s">
        <v>675</v>
      </c>
      <c r="P5" s="1178" t="s">
        <v>726</v>
      </c>
      <c r="Q5" s="1178" t="s">
        <v>687</v>
      </c>
      <c r="R5" s="1178" t="s">
        <v>1059</v>
      </c>
    </row>
    <row r="6" spans="1:18" ht="13.5" hidden="1" customHeight="1" x14ac:dyDescent="0.2">
      <c r="A6" s="1179"/>
      <c r="B6" s="1180"/>
      <c r="C6" s="1180"/>
      <c r="D6" s="1180"/>
      <c r="E6" s="1180"/>
      <c r="F6" s="1180"/>
      <c r="G6" s="1181"/>
      <c r="H6" s="1182">
        <v>1</v>
      </c>
      <c r="I6" s="1182">
        <v>2</v>
      </c>
      <c r="J6" s="1182">
        <v>3</v>
      </c>
      <c r="K6" s="1182">
        <v>4</v>
      </c>
      <c r="L6" s="1182">
        <v>5</v>
      </c>
      <c r="M6" s="1182">
        <v>6</v>
      </c>
      <c r="N6" s="1182">
        <v>7</v>
      </c>
      <c r="O6" s="1182">
        <v>8</v>
      </c>
      <c r="P6" s="1182">
        <v>9</v>
      </c>
      <c r="Q6" s="1182">
        <v>10</v>
      </c>
      <c r="R6" s="1182">
        <v>11</v>
      </c>
    </row>
    <row r="7" spans="1:18" s="1030" customFormat="1" ht="11.25" x14ac:dyDescent="0.2">
      <c r="A7" s="1183" t="s">
        <v>17</v>
      </c>
      <c r="B7" s="1184" t="s">
        <v>18</v>
      </c>
      <c r="C7" s="1184" t="s">
        <v>1664</v>
      </c>
      <c r="D7" s="1184" t="s">
        <v>1838</v>
      </c>
      <c r="E7" s="1184" t="s">
        <v>2042</v>
      </c>
      <c r="F7" s="1184" t="s">
        <v>2043</v>
      </c>
      <c r="G7" s="1184" t="s">
        <v>21</v>
      </c>
      <c r="H7" s="1185" t="s">
        <v>22</v>
      </c>
      <c r="I7" s="1186" t="s">
        <v>23</v>
      </c>
      <c r="J7" s="1186" t="s">
        <v>24</v>
      </c>
      <c r="K7" s="1186" t="s">
        <v>25</v>
      </c>
      <c r="L7" s="1186" t="s">
        <v>29</v>
      </c>
      <c r="M7" s="1186" t="s">
        <v>24</v>
      </c>
      <c r="N7" s="1186" t="s">
        <v>25</v>
      </c>
      <c r="O7" s="1186" t="s">
        <v>25</v>
      </c>
      <c r="P7" s="1186" t="s">
        <v>1666</v>
      </c>
      <c r="Q7" s="1185" t="s">
        <v>2017</v>
      </c>
      <c r="R7" s="1185" t="s">
        <v>2018</v>
      </c>
    </row>
    <row r="8" spans="1:18" ht="17.100000000000001" customHeight="1" x14ac:dyDescent="0.2">
      <c r="A8" s="1187"/>
      <c r="B8" s="1188" t="s">
        <v>1667</v>
      </c>
      <c r="C8" s="1189"/>
      <c r="D8" s="1190">
        <v>93445</v>
      </c>
      <c r="E8" s="1191">
        <v>0</v>
      </c>
      <c r="F8" s="1192">
        <v>93445.11</v>
      </c>
      <c r="G8" s="1193">
        <v>100</v>
      </c>
      <c r="H8" s="1192">
        <v>3242.4800000000005</v>
      </c>
      <c r="I8" s="1192">
        <v>7634.6599999999989</v>
      </c>
      <c r="J8" s="1192">
        <v>8962.3100000000013</v>
      </c>
      <c r="K8" s="1192">
        <v>9667.9499999999989</v>
      </c>
      <c r="L8" s="1192">
        <v>12032.5</v>
      </c>
      <c r="M8" s="1192">
        <v>12353.110000000002</v>
      </c>
      <c r="N8" s="1192">
        <v>7190.16</v>
      </c>
      <c r="O8" s="1192">
        <v>13592.470000000001</v>
      </c>
      <c r="P8" s="1192">
        <v>9087.8799999999992</v>
      </c>
      <c r="Q8" s="1192">
        <v>6248.0600000000013</v>
      </c>
      <c r="R8" s="1192">
        <v>3433.5299999999997</v>
      </c>
    </row>
    <row r="9" spans="1:18" ht="17.100000000000001" customHeight="1" x14ac:dyDescent="0.2">
      <c r="A9" s="1194">
        <v>1</v>
      </c>
      <c r="B9" s="1188" t="s">
        <v>1668</v>
      </c>
      <c r="C9" s="1181" t="s">
        <v>1669</v>
      </c>
      <c r="D9" s="1195">
        <v>84539</v>
      </c>
      <c r="E9" s="1196">
        <v>0</v>
      </c>
      <c r="F9" s="1192">
        <v>84538.820000000022</v>
      </c>
      <c r="G9" s="1192">
        <v>90.468960869113459</v>
      </c>
      <c r="H9" s="1192">
        <v>2202.0700000000006</v>
      </c>
      <c r="I9" s="1192">
        <v>6736.0299999999988</v>
      </c>
      <c r="J9" s="1192">
        <v>8361.7900000000009</v>
      </c>
      <c r="K9" s="1192">
        <v>9152.48</v>
      </c>
      <c r="L9" s="1192">
        <v>11270.74</v>
      </c>
      <c r="M9" s="1192">
        <v>11815.740000000002</v>
      </c>
      <c r="N9" s="1192">
        <v>6099.6500000000005</v>
      </c>
      <c r="O9" s="1192">
        <v>12636.330000000002</v>
      </c>
      <c r="P9" s="1192">
        <v>8312.41</v>
      </c>
      <c r="Q9" s="1192">
        <v>5139.9600000000009</v>
      </c>
      <c r="R9" s="1192">
        <v>2811.62</v>
      </c>
    </row>
    <row r="10" spans="1:18" ht="17.100000000000001" customHeight="1" x14ac:dyDescent="0.2">
      <c r="A10" s="1197" t="s">
        <v>30</v>
      </c>
      <c r="B10" s="1198" t="s">
        <v>1671</v>
      </c>
      <c r="C10" s="1199" t="s">
        <v>1672</v>
      </c>
      <c r="D10" s="1200">
        <v>20</v>
      </c>
      <c r="E10" s="1201">
        <v>0</v>
      </c>
      <c r="F10" s="1202">
        <v>20</v>
      </c>
      <c r="G10" s="1202">
        <v>2.1402939115808199E-2</v>
      </c>
      <c r="H10" s="1202">
        <v>0</v>
      </c>
      <c r="I10" s="1202">
        <v>5</v>
      </c>
      <c r="J10" s="1202">
        <v>0</v>
      </c>
      <c r="K10" s="1202">
        <v>0</v>
      </c>
      <c r="L10" s="1202">
        <v>0</v>
      </c>
      <c r="M10" s="1202">
        <v>15</v>
      </c>
      <c r="N10" s="1202">
        <v>0</v>
      </c>
      <c r="O10" s="1202">
        <v>0</v>
      </c>
      <c r="P10" s="1202">
        <v>0</v>
      </c>
      <c r="Q10" s="1202">
        <v>0</v>
      </c>
      <c r="R10" s="1202">
        <v>0</v>
      </c>
    </row>
    <row r="11" spans="1:18" ht="17.100000000000001" customHeight="1" x14ac:dyDescent="0.2">
      <c r="A11" s="1203" t="s">
        <v>1673</v>
      </c>
      <c r="B11" s="1204" t="s">
        <v>1674</v>
      </c>
      <c r="C11" s="1205" t="s">
        <v>1675</v>
      </c>
      <c r="D11" s="1206">
        <v>0</v>
      </c>
      <c r="E11" s="1207">
        <v>0</v>
      </c>
      <c r="F11" s="1075">
        <v>0</v>
      </c>
      <c r="G11" s="1075">
        <v>0</v>
      </c>
      <c r="H11" s="1202">
        <v>0</v>
      </c>
      <c r="I11" s="1075">
        <v>0</v>
      </c>
      <c r="J11" s="1075">
        <v>0</v>
      </c>
      <c r="K11" s="1075">
        <v>0</v>
      </c>
      <c r="L11" s="1075">
        <v>0</v>
      </c>
      <c r="M11" s="1075">
        <v>0</v>
      </c>
      <c r="N11" s="1075">
        <v>0</v>
      </c>
      <c r="O11" s="1075">
        <v>0</v>
      </c>
      <c r="P11" s="1075">
        <v>0</v>
      </c>
      <c r="Q11" s="1075">
        <v>0</v>
      </c>
      <c r="R11" s="1075">
        <v>0</v>
      </c>
    </row>
    <row r="12" spans="1:18" ht="17.100000000000001" customHeight="1" x14ac:dyDescent="0.2">
      <c r="A12" s="1203" t="s">
        <v>1676</v>
      </c>
      <c r="B12" s="1204" t="s">
        <v>1677</v>
      </c>
      <c r="C12" s="1205" t="s">
        <v>1125</v>
      </c>
      <c r="D12" s="1206">
        <v>20</v>
      </c>
      <c r="E12" s="1207">
        <v>0</v>
      </c>
      <c r="F12" s="1075">
        <v>20</v>
      </c>
      <c r="G12" s="1075">
        <v>2.1402939115808199E-2</v>
      </c>
      <c r="H12" s="1202">
        <v>0</v>
      </c>
      <c r="I12" s="1075">
        <v>5</v>
      </c>
      <c r="J12" s="1075">
        <v>0</v>
      </c>
      <c r="K12" s="1075">
        <v>0</v>
      </c>
      <c r="L12" s="1075">
        <v>0</v>
      </c>
      <c r="M12" s="1075">
        <v>15</v>
      </c>
      <c r="N12" s="1075"/>
      <c r="O12" s="1075"/>
      <c r="P12" s="1075"/>
      <c r="Q12" s="1075"/>
      <c r="R12" s="1075"/>
    </row>
    <row r="13" spans="1:18" ht="17.100000000000001" customHeight="1" x14ac:dyDescent="0.2">
      <c r="A13" s="1197" t="s">
        <v>32</v>
      </c>
      <c r="B13" s="1208" t="s">
        <v>1678</v>
      </c>
      <c r="C13" s="1199" t="s">
        <v>154</v>
      </c>
      <c r="D13" s="1200"/>
      <c r="E13" s="1201">
        <v>228</v>
      </c>
      <c r="F13" s="1202">
        <v>227.79</v>
      </c>
      <c r="G13" s="1202">
        <v>0.24376877505949746</v>
      </c>
      <c r="H13" s="1202">
        <v>28.09</v>
      </c>
      <c r="I13" s="1202">
        <v>22.61</v>
      </c>
      <c r="J13" s="1202">
        <v>62.4</v>
      </c>
      <c r="K13" s="1202">
        <v>0.7</v>
      </c>
      <c r="L13" s="1202">
        <v>2.37</v>
      </c>
      <c r="M13" s="1202">
        <v>1.27</v>
      </c>
      <c r="N13" s="1202">
        <v>15.43</v>
      </c>
      <c r="O13" s="1202">
        <v>0</v>
      </c>
      <c r="P13" s="1202">
        <v>47.2</v>
      </c>
      <c r="Q13" s="1202">
        <v>37.18</v>
      </c>
      <c r="R13" s="1202">
        <v>10.540000000000001</v>
      </c>
    </row>
    <row r="14" spans="1:18" s="844" customFormat="1" ht="17.100000000000001" customHeight="1" x14ac:dyDescent="0.2">
      <c r="A14" s="1197" t="s">
        <v>1679</v>
      </c>
      <c r="B14" s="1209" t="s">
        <v>1680</v>
      </c>
      <c r="C14" s="1199" t="s">
        <v>46</v>
      </c>
      <c r="D14" s="1200">
        <v>64079</v>
      </c>
      <c r="E14" s="1201">
        <v>94</v>
      </c>
      <c r="F14" s="1202">
        <v>64172.87</v>
      </c>
      <c r="G14" s="1202">
        <v>68.674401474833729</v>
      </c>
      <c r="H14" s="1202">
        <v>2156.5000000000005</v>
      </c>
      <c r="I14" s="1202">
        <v>6670.87</v>
      </c>
      <c r="J14" s="1202">
        <v>8209.75</v>
      </c>
      <c r="K14" s="1202">
        <v>5135.5</v>
      </c>
      <c r="L14" s="1202">
        <v>7130.9100000000008</v>
      </c>
      <c r="M14" s="1202">
        <v>6642.9400000000005</v>
      </c>
      <c r="N14" s="1202">
        <v>5997.13</v>
      </c>
      <c r="O14" s="1202">
        <v>6251.4000000000005</v>
      </c>
      <c r="P14" s="1202">
        <v>8161.5599999999995</v>
      </c>
      <c r="Q14" s="1202">
        <v>5042.5200000000004</v>
      </c>
      <c r="R14" s="1202">
        <v>2773.79</v>
      </c>
    </row>
    <row r="15" spans="1:18" s="844" customFormat="1" ht="17.100000000000001" customHeight="1" x14ac:dyDescent="0.2">
      <c r="A15" s="1197" t="s">
        <v>1681</v>
      </c>
      <c r="B15" s="1198" t="s">
        <v>1682</v>
      </c>
      <c r="C15" s="1199" t="s">
        <v>1683</v>
      </c>
      <c r="D15" s="1200">
        <v>0</v>
      </c>
      <c r="E15" s="1201">
        <v>0</v>
      </c>
      <c r="F15" s="1202">
        <v>0</v>
      </c>
      <c r="G15" s="1202">
        <v>0</v>
      </c>
      <c r="H15" s="1202">
        <v>0</v>
      </c>
      <c r="I15" s="1202">
        <v>0</v>
      </c>
      <c r="J15" s="1202">
        <v>0</v>
      </c>
      <c r="K15" s="1202">
        <v>0</v>
      </c>
      <c r="L15" s="1202">
        <v>0</v>
      </c>
      <c r="M15" s="1202">
        <v>0</v>
      </c>
      <c r="N15" s="1202">
        <v>0</v>
      </c>
      <c r="O15" s="1202">
        <v>0</v>
      </c>
      <c r="P15" s="1202">
        <v>0</v>
      </c>
      <c r="Q15" s="1202">
        <v>0</v>
      </c>
      <c r="R15" s="1202">
        <v>0</v>
      </c>
    </row>
    <row r="16" spans="1:18" s="844" customFormat="1" ht="17.100000000000001" customHeight="1" x14ac:dyDescent="0.2">
      <c r="A16" s="1197" t="s">
        <v>1684</v>
      </c>
      <c r="B16" s="1068" t="s">
        <v>1685</v>
      </c>
      <c r="C16" s="1199" t="s">
        <v>1686</v>
      </c>
      <c r="D16" s="1200">
        <v>0</v>
      </c>
      <c r="E16" s="1201">
        <v>0</v>
      </c>
      <c r="F16" s="1202">
        <v>0</v>
      </c>
      <c r="G16" s="1202">
        <v>0</v>
      </c>
      <c r="H16" s="1202">
        <v>0</v>
      </c>
      <c r="I16" s="1202">
        <v>0</v>
      </c>
      <c r="J16" s="1202">
        <v>0</v>
      </c>
      <c r="K16" s="1202">
        <v>0</v>
      </c>
      <c r="L16" s="1202">
        <v>0</v>
      </c>
      <c r="M16" s="1202">
        <v>0</v>
      </c>
      <c r="N16" s="1202">
        <v>0</v>
      </c>
      <c r="O16" s="1202">
        <v>0</v>
      </c>
      <c r="P16" s="1202">
        <v>0</v>
      </c>
      <c r="Q16" s="1202">
        <v>0</v>
      </c>
      <c r="R16" s="1202">
        <v>0</v>
      </c>
    </row>
    <row r="17" spans="1:18" s="844" customFormat="1" ht="17.100000000000001" customHeight="1" x14ac:dyDescent="0.2">
      <c r="A17" s="1197" t="s">
        <v>1687</v>
      </c>
      <c r="B17" s="1068" t="s">
        <v>1688</v>
      </c>
      <c r="C17" s="1199" t="s">
        <v>308</v>
      </c>
      <c r="D17" s="1200">
        <v>19096</v>
      </c>
      <c r="E17" s="1201">
        <v>408</v>
      </c>
      <c r="F17" s="1202">
        <v>19503.509999999998</v>
      </c>
      <c r="G17" s="1202">
        <v>20.871621853727817</v>
      </c>
      <c r="H17" s="1202">
        <v>0</v>
      </c>
      <c r="I17" s="1202">
        <v>0</v>
      </c>
      <c r="J17" s="1202">
        <v>33.03</v>
      </c>
      <c r="K17" s="1202">
        <v>3983.54</v>
      </c>
      <c r="L17" s="1202">
        <v>3990.29</v>
      </c>
      <c r="M17" s="1202">
        <v>5122.83</v>
      </c>
      <c r="N17" s="1202">
        <v>0</v>
      </c>
      <c r="O17" s="1202">
        <v>6323.23</v>
      </c>
      <c r="P17" s="1202">
        <v>0</v>
      </c>
      <c r="Q17" s="1202">
        <v>50.59</v>
      </c>
      <c r="R17" s="1202">
        <v>0</v>
      </c>
    </row>
    <row r="18" spans="1:18" s="844" customFormat="1" ht="17.100000000000001" customHeight="1" x14ac:dyDescent="0.2">
      <c r="A18" s="1203"/>
      <c r="B18" s="1210" t="s">
        <v>1689</v>
      </c>
      <c r="C18" s="1205" t="s">
        <v>1690</v>
      </c>
      <c r="D18" s="1206">
        <v>5625</v>
      </c>
      <c r="E18" s="1207">
        <v>409</v>
      </c>
      <c r="F18" s="1075">
        <v>6034.2400000000007</v>
      </c>
      <c r="G18" s="1075">
        <v>6.4575235665087245</v>
      </c>
      <c r="H18" s="1202">
        <v>0</v>
      </c>
      <c r="I18" s="1075">
        <v>0</v>
      </c>
      <c r="J18" s="1075">
        <v>0</v>
      </c>
      <c r="K18" s="1075">
        <v>1277.82</v>
      </c>
      <c r="L18" s="1075">
        <v>1501.65</v>
      </c>
      <c r="M18" s="1075">
        <v>1606.64</v>
      </c>
      <c r="N18" s="1075">
        <v>0</v>
      </c>
      <c r="O18" s="1075">
        <v>1648.13</v>
      </c>
      <c r="P18" s="1075">
        <v>0</v>
      </c>
      <c r="Q18" s="1075">
        <v>0</v>
      </c>
      <c r="R18" s="1075">
        <v>0</v>
      </c>
    </row>
    <row r="19" spans="1:18" s="844" customFormat="1" ht="17.100000000000001" customHeight="1" x14ac:dyDescent="0.2">
      <c r="A19" s="1197" t="s">
        <v>1691</v>
      </c>
      <c r="B19" s="1068" t="s">
        <v>1692</v>
      </c>
      <c r="C19" s="1199" t="s">
        <v>1693</v>
      </c>
      <c r="D19" s="1200"/>
      <c r="E19" s="1201">
        <v>140</v>
      </c>
      <c r="F19" s="1202">
        <v>140.35</v>
      </c>
      <c r="G19" s="1202">
        <v>0.15019512524518402</v>
      </c>
      <c r="H19" s="1202">
        <v>14.39</v>
      </c>
      <c r="I19" s="1202">
        <v>10.61</v>
      </c>
      <c r="J19" s="1202">
        <v>7.71</v>
      </c>
      <c r="K19" s="1202">
        <v>4.9000000000000004</v>
      </c>
      <c r="L19" s="1202">
        <v>6.6400000000000006</v>
      </c>
      <c r="M19" s="1202">
        <v>10.6</v>
      </c>
      <c r="N19" s="1202">
        <v>2.77</v>
      </c>
      <c r="O19" s="1202">
        <v>31.29</v>
      </c>
      <c r="P19" s="1202">
        <v>19.47</v>
      </c>
      <c r="Q19" s="1202">
        <v>9.67</v>
      </c>
      <c r="R19" s="1202">
        <v>22.3</v>
      </c>
    </row>
    <row r="20" spans="1:18" s="844" customFormat="1" ht="17.100000000000001" customHeight="1" x14ac:dyDescent="0.2">
      <c r="A20" s="1197" t="s">
        <v>1694</v>
      </c>
      <c r="B20" s="1068" t="s">
        <v>1695</v>
      </c>
      <c r="C20" s="1062" t="s">
        <v>1696</v>
      </c>
      <c r="D20" s="1211"/>
      <c r="E20" s="1212">
        <v>441</v>
      </c>
      <c r="F20" s="1202">
        <v>441.16</v>
      </c>
      <c r="G20" s="1202">
        <v>0.47</v>
      </c>
      <c r="H20" s="1202">
        <v>0</v>
      </c>
      <c r="I20" s="1202">
        <v>25.86</v>
      </c>
      <c r="J20" s="1202">
        <v>35.11</v>
      </c>
      <c r="K20" s="1202">
        <v>18</v>
      </c>
      <c r="L20" s="1202">
        <v>140.18</v>
      </c>
      <c r="M20" s="1202">
        <v>23.1</v>
      </c>
      <c r="N20" s="1202">
        <v>84.32</v>
      </c>
      <c r="O20" s="1202">
        <v>30.41</v>
      </c>
      <c r="P20" s="1202">
        <v>84.179999999999993</v>
      </c>
      <c r="Q20" s="1202">
        <v>0</v>
      </c>
      <c r="R20" s="1202">
        <v>0</v>
      </c>
    </row>
    <row r="21" spans="1:18" s="844" customFormat="1" ht="17.100000000000001" customHeight="1" x14ac:dyDescent="0.2">
      <c r="A21" s="1197" t="s">
        <v>1697</v>
      </c>
      <c r="B21" s="1198" t="s">
        <v>1698</v>
      </c>
      <c r="C21" s="1199" t="s">
        <v>1699</v>
      </c>
      <c r="D21" s="1200"/>
      <c r="E21" s="1201">
        <v>0</v>
      </c>
      <c r="F21" s="1202">
        <v>0</v>
      </c>
      <c r="G21" s="1202">
        <v>0</v>
      </c>
      <c r="H21" s="1202">
        <v>0</v>
      </c>
      <c r="I21" s="1202">
        <v>0</v>
      </c>
      <c r="J21" s="1202">
        <v>0</v>
      </c>
      <c r="K21" s="1202">
        <v>0</v>
      </c>
      <c r="L21" s="1202">
        <v>0</v>
      </c>
      <c r="M21" s="1202">
        <v>0</v>
      </c>
      <c r="N21" s="1202">
        <v>0</v>
      </c>
      <c r="O21" s="1202">
        <v>0</v>
      </c>
      <c r="P21" s="1202">
        <v>0</v>
      </c>
      <c r="Q21" s="1202">
        <v>0</v>
      </c>
      <c r="R21" s="1202">
        <v>0</v>
      </c>
    </row>
    <row r="22" spans="1:18" s="844" customFormat="1" ht="17.100000000000001" customHeight="1" x14ac:dyDescent="0.2">
      <c r="A22" s="1213" t="s">
        <v>1700</v>
      </c>
      <c r="B22" s="1214" t="s">
        <v>1701</v>
      </c>
      <c r="C22" s="1215" t="s">
        <v>638</v>
      </c>
      <c r="D22" s="1216"/>
      <c r="E22" s="1217">
        <v>33</v>
      </c>
      <c r="F22" s="1218">
        <v>33.14</v>
      </c>
      <c r="G22" s="1218">
        <v>3.5464670114894188E-2</v>
      </c>
      <c r="H22" s="1218">
        <v>3.09</v>
      </c>
      <c r="I22" s="1218">
        <v>1.08</v>
      </c>
      <c r="J22" s="1218">
        <v>13.79</v>
      </c>
      <c r="K22" s="1218">
        <v>9.84</v>
      </c>
      <c r="L22" s="1218">
        <v>0.35</v>
      </c>
      <c r="M22" s="1218">
        <v>0</v>
      </c>
      <c r="N22" s="1218">
        <v>0</v>
      </c>
      <c r="O22" s="1218">
        <v>0</v>
      </c>
      <c r="P22" s="1218">
        <v>0</v>
      </c>
      <c r="Q22" s="1218">
        <v>0</v>
      </c>
      <c r="R22" s="1218">
        <v>4.99</v>
      </c>
    </row>
    <row r="23" spans="1:18" s="844" customFormat="1" ht="17.100000000000001" customHeight="1" x14ac:dyDescent="0.2">
      <c r="A23" s="1179">
        <v>2</v>
      </c>
      <c r="B23" s="1188" t="s">
        <v>1702</v>
      </c>
      <c r="C23" s="1180" t="s">
        <v>1703</v>
      </c>
      <c r="D23" s="1219">
        <v>8906</v>
      </c>
      <c r="E23" s="1220">
        <v>0</v>
      </c>
      <c r="F23" s="1192">
        <v>8905.9599999999991</v>
      </c>
      <c r="G23" s="1192">
        <v>9.5306859823911587</v>
      </c>
      <c r="H23" s="1192">
        <v>1040.4100000000001</v>
      </c>
      <c r="I23" s="1192">
        <v>898.62999999999988</v>
      </c>
      <c r="J23" s="1192">
        <v>600.52</v>
      </c>
      <c r="K23" s="1192">
        <v>515.47</v>
      </c>
      <c r="L23" s="1192">
        <v>761.7600000000001</v>
      </c>
      <c r="M23" s="1192">
        <v>537.37</v>
      </c>
      <c r="N23" s="1192">
        <v>1090.1799999999996</v>
      </c>
      <c r="O23" s="1192">
        <v>956.14000000000021</v>
      </c>
      <c r="P23" s="1192">
        <v>775.47</v>
      </c>
      <c r="Q23" s="1192">
        <v>1108.0999999999999</v>
      </c>
      <c r="R23" s="1192">
        <v>621.91000000000008</v>
      </c>
    </row>
    <row r="24" spans="1:18" s="844" customFormat="1" ht="17.100000000000001" customHeight="1" x14ac:dyDescent="0.2">
      <c r="A24" s="1072" t="s">
        <v>41</v>
      </c>
      <c r="B24" s="1198" t="s">
        <v>1704</v>
      </c>
      <c r="C24" s="1062" t="s">
        <v>505</v>
      </c>
      <c r="D24" s="1211">
        <v>961</v>
      </c>
      <c r="E24" s="1212">
        <v>0</v>
      </c>
      <c r="F24" s="1202">
        <v>960.99999999999989</v>
      </c>
      <c r="G24" s="1202">
        <v>1.028411224514584</v>
      </c>
      <c r="H24" s="1075">
        <v>0</v>
      </c>
      <c r="I24" s="1075">
        <v>111.66</v>
      </c>
      <c r="J24" s="1075">
        <v>75.240000000000009</v>
      </c>
      <c r="K24" s="1075">
        <v>122.30999999999999</v>
      </c>
      <c r="L24" s="1075">
        <v>86.920000000000016</v>
      </c>
      <c r="M24" s="1075">
        <v>72.339999999999989</v>
      </c>
      <c r="N24" s="1075">
        <v>109.68999999999998</v>
      </c>
      <c r="O24" s="1075">
        <v>40.129999999999995</v>
      </c>
      <c r="P24" s="1075">
        <v>103.03</v>
      </c>
      <c r="Q24" s="1075">
        <v>126.67999999999999</v>
      </c>
      <c r="R24" s="1075">
        <v>113</v>
      </c>
    </row>
    <row r="25" spans="1:18" s="844" customFormat="1" ht="17.100000000000001" customHeight="1" x14ac:dyDescent="0.2">
      <c r="A25" s="1072" t="s">
        <v>611</v>
      </c>
      <c r="B25" s="1198" t="s">
        <v>1705</v>
      </c>
      <c r="C25" s="1062" t="s">
        <v>856</v>
      </c>
      <c r="D25" s="1211">
        <v>200</v>
      </c>
      <c r="E25" s="1212">
        <v>0</v>
      </c>
      <c r="F25" s="1202">
        <v>200</v>
      </c>
      <c r="G25" s="1202">
        <v>0.21402939115808201</v>
      </c>
      <c r="H25" s="1075">
        <v>200</v>
      </c>
      <c r="I25" s="1075">
        <v>0</v>
      </c>
      <c r="J25" s="1075">
        <v>0</v>
      </c>
      <c r="K25" s="1075">
        <v>0</v>
      </c>
      <c r="L25" s="1075">
        <v>0</v>
      </c>
      <c r="M25" s="1075">
        <v>0</v>
      </c>
      <c r="N25" s="1075">
        <v>0</v>
      </c>
      <c r="O25" s="1075">
        <v>0</v>
      </c>
      <c r="P25" s="1075">
        <v>0</v>
      </c>
      <c r="Q25" s="1075">
        <v>0</v>
      </c>
      <c r="R25" s="1075">
        <v>0</v>
      </c>
    </row>
    <row r="26" spans="1:18" s="844" customFormat="1" ht="21" customHeight="1" x14ac:dyDescent="0.2">
      <c r="A26" s="1072" t="s">
        <v>878</v>
      </c>
      <c r="B26" s="1198" t="s">
        <v>1706</v>
      </c>
      <c r="C26" s="1062" t="s">
        <v>945</v>
      </c>
      <c r="D26" s="1211">
        <v>37</v>
      </c>
      <c r="E26" s="1212">
        <v>-4</v>
      </c>
      <c r="F26" s="1202">
        <v>32.880000000000003</v>
      </c>
      <c r="G26" s="1202">
        <v>3.5186431906388684E-2</v>
      </c>
      <c r="H26" s="1075">
        <v>15.84</v>
      </c>
      <c r="I26" s="1075">
        <v>0.44</v>
      </c>
      <c r="J26" s="1075">
        <v>1.76</v>
      </c>
      <c r="K26" s="1075">
        <v>1.2</v>
      </c>
      <c r="L26" s="1075">
        <v>1.1400000000000001</v>
      </c>
      <c r="M26" s="1075">
        <v>3.5</v>
      </c>
      <c r="N26" s="1075">
        <v>3.42</v>
      </c>
      <c r="O26" s="1075">
        <v>0.73</v>
      </c>
      <c r="P26" s="1075">
        <v>1.72</v>
      </c>
      <c r="Q26" s="1075">
        <v>2.1199999999999997</v>
      </c>
      <c r="R26" s="1075">
        <v>1.01</v>
      </c>
    </row>
    <row r="27" spans="1:18" s="762" customFormat="1" ht="17.100000000000001" customHeight="1" x14ac:dyDescent="0.2">
      <c r="A27" s="1072" t="s">
        <v>1707</v>
      </c>
      <c r="B27" s="1221" t="s">
        <v>1708</v>
      </c>
      <c r="C27" s="1062" t="s">
        <v>47</v>
      </c>
      <c r="D27" s="1211">
        <v>1252</v>
      </c>
      <c r="E27" s="1212">
        <v>-90</v>
      </c>
      <c r="F27" s="1202">
        <v>1161.8499999999999</v>
      </c>
      <c r="G27" s="1202">
        <v>1.2433502405850878</v>
      </c>
      <c r="H27" s="1202">
        <v>31.7</v>
      </c>
      <c r="I27" s="1202">
        <v>0</v>
      </c>
      <c r="J27" s="1202">
        <v>7.96</v>
      </c>
      <c r="K27" s="1202">
        <v>0</v>
      </c>
      <c r="L27" s="1202">
        <v>35.979999999999997</v>
      </c>
      <c r="M27" s="1202">
        <v>0</v>
      </c>
      <c r="N27" s="1202">
        <v>1.75</v>
      </c>
      <c r="O27" s="1202">
        <v>376.19</v>
      </c>
      <c r="P27" s="1202">
        <v>138.47999999999999</v>
      </c>
      <c r="Q27" s="1202">
        <v>492.43</v>
      </c>
      <c r="R27" s="1202">
        <v>77.36</v>
      </c>
    </row>
    <row r="28" spans="1:18" s="762" customFormat="1" ht="17.100000000000001" customHeight="1" x14ac:dyDescent="0.2">
      <c r="A28" s="1072" t="s">
        <v>1709</v>
      </c>
      <c r="B28" s="1221" t="s">
        <v>1710</v>
      </c>
      <c r="C28" s="1062" t="s">
        <v>448</v>
      </c>
      <c r="D28" s="1211">
        <v>13</v>
      </c>
      <c r="E28" s="1212">
        <v>-4</v>
      </c>
      <c r="F28" s="1202">
        <v>9.0299999999999976</v>
      </c>
      <c r="G28" s="1202">
        <v>9.6634270107873992E-3</v>
      </c>
      <c r="H28" s="1202">
        <v>4.41</v>
      </c>
      <c r="I28" s="1202">
        <v>0.15</v>
      </c>
      <c r="J28" s="1202">
        <v>2.9299999999999997</v>
      </c>
      <c r="K28" s="1202">
        <v>0.2</v>
      </c>
      <c r="L28" s="1202">
        <v>0.2</v>
      </c>
      <c r="M28" s="1202">
        <v>0.2</v>
      </c>
      <c r="N28" s="1202">
        <v>0.15</v>
      </c>
      <c r="O28" s="1202">
        <v>0.2</v>
      </c>
      <c r="P28" s="1202">
        <v>0.2</v>
      </c>
      <c r="Q28" s="1202">
        <v>0.2</v>
      </c>
      <c r="R28" s="1202">
        <v>0.19</v>
      </c>
    </row>
    <row r="29" spans="1:18" s="762" customFormat="1" ht="17.100000000000001" customHeight="1" x14ac:dyDescent="0.2">
      <c r="A29" s="1072" t="s">
        <v>1711</v>
      </c>
      <c r="B29" s="1068" t="s">
        <v>1712</v>
      </c>
      <c r="C29" s="1062" t="s">
        <v>1713</v>
      </c>
      <c r="D29" s="1211"/>
      <c r="E29" s="1212">
        <v>145</v>
      </c>
      <c r="F29" s="1202">
        <v>144.60000000000002</v>
      </c>
      <c r="G29" s="1202">
        <v>0.15474324980729329</v>
      </c>
      <c r="H29" s="1202">
        <v>40.86</v>
      </c>
      <c r="I29" s="1202">
        <v>21.070000000000004</v>
      </c>
      <c r="J29" s="1202">
        <v>8.65</v>
      </c>
      <c r="K29" s="1202">
        <v>10.59</v>
      </c>
      <c r="L29" s="1202">
        <v>5.13</v>
      </c>
      <c r="M29" s="1202">
        <v>7.1800000000000015</v>
      </c>
      <c r="N29" s="1202">
        <v>10.69</v>
      </c>
      <c r="O29" s="1202">
        <v>5.17</v>
      </c>
      <c r="P29" s="1202">
        <v>13.69</v>
      </c>
      <c r="Q29" s="1202">
        <v>10.659999999999998</v>
      </c>
      <c r="R29" s="1202">
        <v>10.910000000000002</v>
      </c>
    </row>
    <row r="30" spans="1:18" s="762" customFormat="1" ht="17.100000000000001" customHeight="1" x14ac:dyDescent="0.2">
      <c r="A30" s="1072" t="s">
        <v>1714</v>
      </c>
      <c r="B30" s="1073" t="s">
        <v>1715</v>
      </c>
      <c r="C30" s="1074" t="s">
        <v>938</v>
      </c>
      <c r="D30" s="1222">
        <v>26</v>
      </c>
      <c r="E30" s="1223">
        <v>0</v>
      </c>
      <c r="F30" s="1075">
        <v>26</v>
      </c>
      <c r="G30" s="1075">
        <v>2.7823820850550657E-2</v>
      </c>
      <c r="H30" s="1075">
        <v>16.86</v>
      </c>
      <c r="I30" s="1075">
        <v>0.78</v>
      </c>
      <c r="J30" s="1075">
        <v>0</v>
      </c>
      <c r="K30" s="1075">
        <v>1.66</v>
      </c>
      <c r="L30" s="1075">
        <v>0</v>
      </c>
      <c r="M30" s="1075">
        <v>2.6300000000000003</v>
      </c>
      <c r="N30" s="1075">
        <v>0.91999999999999993</v>
      </c>
      <c r="O30" s="1075">
        <v>0</v>
      </c>
      <c r="P30" s="1075">
        <v>3.01</v>
      </c>
      <c r="Q30" s="1075">
        <v>0.14000000000000001</v>
      </c>
      <c r="R30" s="1075">
        <v>0</v>
      </c>
    </row>
    <row r="31" spans="1:18" s="762" customFormat="1" ht="17.100000000000001" customHeight="1" x14ac:dyDescent="0.2">
      <c r="A31" s="1224" t="s">
        <v>1716</v>
      </c>
      <c r="B31" s="1204" t="s">
        <v>1717</v>
      </c>
      <c r="C31" s="1074" t="s">
        <v>1718</v>
      </c>
      <c r="D31" s="1222"/>
      <c r="E31" s="1223">
        <v>0</v>
      </c>
      <c r="F31" s="1075">
        <v>0.15</v>
      </c>
      <c r="G31" s="1075">
        <v>1.605220433685615E-4</v>
      </c>
      <c r="H31" s="1075">
        <v>0</v>
      </c>
      <c r="I31" s="1075">
        <v>0</v>
      </c>
      <c r="J31" s="1075">
        <v>0.15</v>
      </c>
      <c r="K31" s="1075">
        <v>0</v>
      </c>
      <c r="L31" s="1075">
        <v>0</v>
      </c>
      <c r="M31" s="1075">
        <v>0</v>
      </c>
      <c r="N31" s="1075">
        <v>0</v>
      </c>
      <c r="O31" s="1075">
        <v>0</v>
      </c>
      <c r="P31" s="1075">
        <v>0</v>
      </c>
      <c r="Q31" s="1075">
        <v>0</v>
      </c>
      <c r="R31" s="1075">
        <v>0</v>
      </c>
    </row>
    <row r="32" spans="1:18" s="762" customFormat="1" ht="17.100000000000001" customHeight="1" x14ac:dyDescent="0.2">
      <c r="A32" s="1072" t="s">
        <v>1719</v>
      </c>
      <c r="B32" s="1073" t="s">
        <v>1720</v>
      </c>
      <c r="C32" s="1074" t="s">
        <v>1017</v>
      </c>
      <c r="D32" s="1222">
        <v>9</v>
      </c>
      <c r="E32" s="1223">
        <v>-2</v>
      </c>
      <c r="F32" s="1075">
        <v>7.3000000000000007</v>
      </c>
      <c r="G32" s="1075">
        <v>7.8120727772699938E-3</v>
      </c>
      <c r="H32" s="1075">
        <v>3.24</v>
      </c>
      <c r="I32" s="1075">
        <v>0.66</v>
      </c>
      <c r="J32" s="1075">
        <v>0.28000000000000003</v>
      </c>
      <c r="K32" s="1075">
        <v>0.31</v>
      </c>
      <c r="L32" s="1075">
        <v>0.27999999999999997</v>
      </c>
      <c r="M32" s="1075">
        <v>0.66</v>
      </c>
      <c r="N32" s="1075">
        <v>0.13</v>
      </c>
      <c r="O32" s="1075">
        <v>0.33</v>
      </c>
      <c r="P32" s="1075">
        <v>1</v>
      </c>
      <c r="Q32" s="1075">
        <v>0.2</v>
      </c>
      <c r="R32" s="1075">
        <v>0.21</v>
      </c>
    </row>
    <row r="33" spans="1:18" s="762" customFormat="1" ht="17.100000000000001" customHeight="1" x14ac:dyDescent="0.2">
      <c r="A33" s="1072" t="s">
        <v>1721</v>
      </c>
      <c r="B33" s="1073" t="s">
        <v>1722</v>
      </c>
      <c r="C33" s="1074" t="s">
        <v>608</v>
      </c>
      <c r="D33" s="1222">
        <v>91</v>
      </c>
      <c r="E33" s="1223">
        <v>-6</v>
      </c>
      <c r="F33" s="1075">
        <v>85.34</v>
      </c>
      <c r="G33" s="1075">
        <v>9.1326341207153591E-2</v>
      </c>
      <c r="H33" s="1075">
        <v>13.72</v>
      </c>
      <c r="I33" s="1075">
        <v>18.03</v>
      </c>
      <c r="J33" s="1075">
        <v>7.17</v>
      </c>
      <c r="K33" s="1075">
        <v>7.37</v>
      </c>
      <c r="L33" s="1075">
        <v>2.95</v>
      </c>
      <c r="M33" s="1075">
        <v>2.66</v>
      </c>
      <c r="N33" s="1075">
        <v>6.6000000000000005</v>
      </c>
      <c r="O33" s="1075">
        <v>4.33</v>
      </c>
      <c r="P33" s="1075">
        <v>4.25</v>
      </c>
      <c r="Q33" s="1075">
        <v>9.7899999999999991</v>
      </c>
      <c r="R33" s="1075">
        <v>8.4700000000000006</v>
      </c>
    </row>
    <row r="34" spans="1:18" s="762" customFormat="1" ht="17.100000000000001" customHeight="1" x14ac:dyDescent="0.2">
      <c r="A34" s="1072" t="s">
        <v>1723</v>
      </c>
      <c r="B34" s="1073" t="s">
        <v>1724</v>
      </c>
      <c r="C34" s="1074" t="s">
        <v>477</v>
      </c>
      <c r="D34" s="1222">
        <v>31</v>
      </c>
      <c r="E34" s="1223">
        <v>-6</v>
      </c>
      <c r="F34" s="1075">
        <v>24.880000000000006</v>
      </c>
      <c r="G34" s="1075">
        <v>2.6625256260065407E-2</v>
      </c>
      <c r="H34" s="1075">
        <v>6.3999999999999995</v>
      </c>
      <c r="I34" s="1075">
        <v>1.6</v>
      </c>
      <c r="J34" s="1075">
        <v>1.05</v>
      </c>
      <c r="K34" s="1075">
        <v>1.25</v>
      </c>
      <c r="L34" s="1075">
        <v>1.71</v>
      </c>
      <c r="M34" s="1075">
        <v>1.23</v>
      </c>
      <c r="N34" s="1075">
        <v>2.94</v>
      </c>
      <c r="O34" s="1075">
        <v>0.51</v>
      </c>
      <c r="P34" s="1075">
        <v>5.43</v>
      </c>
      <c r="Q34" s="1075">
        <v>0.53</v>
      </c>
      <c r="R34" s="1075">
        <v>2.23</v>
      </c>
    </row>
    <row r="35" spans="1:18" s="762" customFormat="1" ht="17.100000000000001" customHeight="1" x14ac:dyDescent="0.2">
      <c r="A35" s="1224" t="s">
        <v>1725</v>
      </c>
      <c r="B35" s="1204" t="s">
        <v>1726</v>
      </c>
      <c r="C35" s="1074" t="s">
        <v>1727</v>
      </c>
      <c r="D35" s="1222"/>
      <c r="E35" s="1223">
        <v>0</v>
      </c>
      <c r="F35" s="1075">
        <v>0</v>
      </c>
      <c r="G35" s="1075">
        <v>0</v>
      </c>
      <c r="H35" s="1075">
        <v>0</v>
      </c>
      <c r="I35" s="1075">
        <v>0</v>
      </c>
      <c r="J35" s="1075">
        <v>0</v>
      </c>
      <c r="K35" s="1075">
        <v>0</v>
      </c>
      <c r="L35" s="1075">
        <v>0</v>
      </c>
      <c r="M35" s="1075">
        <v>0</v>
      </c>
      <c r="N35" s="1075">
        <v>0</v>
      </c>
      <c r="O35" s="1075">
        <v>0</v>
      </c>
      <c r="P35" s="1075">
        <v>0</v>
      </c>
      <c r="Q35" s="1075">
        <v>0</v>
      </c>
      <c r="R35" s="1075">
        <v>0</v>
      </c>
    </row>
    <row r="36" spans="1:18" s="762" customFormat="1" ht="17.100000000000001" customHeight="1" x14ac:dyDescent="0.2">
      <c r="A36" s="1224" t="s">
        <v>1728</v>
      </c>
      <c r="B36" s="1204" t="s">
        <v>1729</v>
      </c>
      <c r="C36" s="1074" t="s">
        <v>1730</v>
      </c>
      <c r="D36" s="1222"/>
      <c r="E36" s="1223">
        <v>0</v>
      </c>
      <c r="F36" s="1075">
        <v>0</v>
      </c>
      <c r="G36" s="1075">
        <v>0</v>
      </c>
      <c r="H36" s="1075"/>
      <c r="I36" s="1075"/>
      <c r="J36" s="1075"/>
      <c r="K36" s="1075"/>
      <c r="L36" s="1075"/>
      <c r="M36" s="1075"/>
      <c r="N36" s="1075"/>
      <c r="O36" s="1075"/>
      <c r="P36" s="1075"/>
      <c r="Q36" s="1075"/>
      <c r="R36" s="1075"/>
    </row>
    <row r="37" spans="1:18" s="762" customFormat="1" ht="17.100000000000001" customHeight="1" x14ac:dyDescent="0.2">
      <c r="A37" s="1224" t="s">
        <v>1731</v>
      </c>
      <c r="B37" s="1204" t="s">
        <v>1732</v>
      </c>
      <c r="C37" s="1074" t="s">
        <v>1733</v>
      </c>
      <c r="D37" s="1222"/>
      <c r="E37" s="1223">
        <v>0</v>
      </c>
      <c r="F37" s="1075">
        <v>0</v>
      </c>
      <c r="G37" s="1075">
        <v>0</v>
      </c>
      <c r="H37" s="1075"/>
      <c r="I37" s="1075"/>
      <c r="J37" s="1075"/>
      <c r="K37" s="1075"/>
      <c r="L37" s="1075"/>
      <c r="M37" s="1075"/>
      <c r="N37" s="1075"/>
      <c r="O37" s="1075"/>
      <c r="P37" s="1075"/>
      <c r="Q37" s="1075"/>
      <c r="R37" s="1075"/>
    </row>
    <row r="38" spans="1:18" s="762" customFormat="1" ht="17.100000000000001" customHeight="1" x14ac:dyDescent="0.2">
      <c r="A38" s="1224" t="s">
        <v>1734</v>
      </c>
      <c r="B38" s="1204" t="s">
        <v>1735</v>
      </c>
      <c r="C38" s="1074" t="s">
        <v>1736</v>
      </c>
      <c r="D38" s="1222">
        <v>0</v>
      </c>
      <c r="E38" s="1223">
        <v>0</v>
      </c>
      <c r="F38" s="1202">
        <v>0</v>
      </c>
      <c r="G38" s="1202">
        <v>0</v>
      </c>
      <c r="H38" s="1075">
        <v>0</v>
      </c>
      <c r="I38" s="1075">
        <v>0</v>
      </c>
      <c r="J38" s="1075">
        <v>0</v>
      </c>
      <c r="K38" s="1075">
        <v>0</v>
      </c>
      <c r="L38" s="1075">
        <v>0</v>
      </c>
      <c r="M38" s="1075">
        <v>0</v>
      </c>
      <c r="N38" s="1075">
        <v>0</v>
      </c>
      <c r="O38" s="1075">
        <v>0</v>
      </c>
      <c r="P38" s="1075">
        <v>0</v>
      </c>
      <c r="Q38" s="1075">
        <v>0</v>
      </c>
      <c r="R38" s="1075">
        <v>0</v>
      </c>
    </row>
    <row r="39" spans="1:18" s="844" customFormat="1" ht="17.100000000000001" customHeight="1" x14ac:dyDescent="0.2">
      <c r="A39" s="1224" t="s">
        <v>1737</v>
      </c>
      <c r="B39" s="1204" t="s">
        <v>1738</v>
      </c>
      <c r="C39" s="1074" t="s">
        <v>1739</v>
      </c>
      <c r="D39" s="1222">
        <v>1</v>
      </c>
      <c r="E39" s="1223">
        <v>0</v>
      </c>
      <c r="F39" s="1202">
        <v>0.93</v>
      </c>
      <c r="G39" s="1202">
        <v>9.9523666888508126E-4</v>
      </c>
      <c r="H39" s="1075">
        <v>0.64</v>
      </c>
      <c r="I39" s="1075">
        <v>0</v>
      </c>
      <c r="J39" s="1075">
        <v>0</v>
      </c>
      <c r="K39" s="1075">
        <v>0</v>
      </c>
      <c r="L39" s="1075">
        <v>0.19</v>
      </c>
      <c r="M39" s="1075">
        <v>0</v>
      </c>
      <c r="N39" s="1075">
        <v>0.1</v>
      </c>
      <c r="O39" s="1075">
        <v>0</v>
      </c>
      <c r="P39" s="1075">
        <v>0</v>
      </c>
      <c r="Q39" s="1075">
        <v>0</v>
      </c>
      <c r="R39" s="1075">
        <v>0</v>
      </c>
    </row>
    <row r="40" spans="1:18" s="844" customFormat="1" ht="17.100000000000001" customHeight="1" x14ac:dyDescent="0.2">
      <c r="A40" s="1224" t="s">
        <v>1740</v>
      </c>
      <c r="B40" s="1068" t="s">
        <v>1741</v>
      </c>
      <c r="C40" s="1062" t="s">
        <v>1742</v>
      </c>
      <c r="D40" s="1211"/>
      <c r="E40" s="1212">
        <v>1587</v>
      </c>
      <c r="F40" s="1202">
        <v>1586.52</v>
      </c>
      <c r="G40" s="1202">
        <v>1.6978095483006013</v>
      </c>
      <c r="H40" s="1075">
        <v>423.42000000000007</v>
      </c>
      <c r="I40" s="1075">
        <v>70.27</v>
      </c>
      <c r="J40" s="1075">
        <v>90.13000000000001</v>
      </c>
      <c r="K40" s="1075">
        <v>20.53</v>
      </c>
      <c r="L40" s="1075">
        <v>213.55</v>
      </c>
      <c r="M40" s="1075">
        <v>91.85</v>
      </c>
      <c r="N40" s="1075">
        <v>334.55999999999995</v>
      </c>
      <c r="O40" s="1075">
        <v>35.919999999999995</v>
      </c>
      <c r="P40" s="1075">
        <v>93.61</v>
      </c>
      <c r="Q40" s="1075">
        <v>78.780000000000015</v>
      </c>
      <c r="R40" s="1075">
        <v>133.9</v>
      </c>
    </row>
    <row r="41" spans="1:18" s="844" customFormat="1" ht="17.100000000000001" customHeight="1" x14ac:dyDescent="0.2">
      <c r="A41" s="1224" t="s">
        <v>1743</v>
      </c>
      <c r="B41" s="1204" t="s">
        <v>1744</v>
      </c>
      <c r="C41" s="1074" t="s">
        <v>315</v>
      </c>
      <c r="D41" s="1222">
        <v>440</v>
      </c>
      <c r="E41" s="1223">
        <v>0</v>
      </c>
      <c r="F41" s="1075">
        <v>440.45</v>
      </c>
      <c r="G41" s="1075">
        <v>0.47134622667788612</v>
      </c>
      <c r="H41" s="1075">
        <v>292.43</v>
      </c>
      <c r="I41" s="1075">
        <v>0</v>
      </c>
      <c r="J41" s="1075">
        <v>0</v>
      </c>
      <c r="K41" s="1075">
        <v>0</v>
      </c>
      <c r="L41" s="1075">
        <v>0</v>
      </c>
      <c r="M41" s="1075">
        <v>0</v>
      </c>
      <c r="N41" s="1075">
        <v>148.01999999999998</v>
      </c>
      <c r="O41" s="1075">
        <v>0</v>
      </c>
      <c r="P41" s="1075">
        <v>0</v>
      </c>
      <c r="Q41" s="1075">
        <v>0</v>
      </c>
      <c r="R41" s="1075">
        <v>0</v>
      </c>
    </row>
    <row r="42" spans="1:18" s="844" customFormat="1" ht="17.100000000000001" customHeight="1" x14ac:dyDescent="0.2">
      <c r="A42" s="1224" t="s">
        <v>1748</v>
      </c>
      <c r="B42" s="1204" t="s">
        <v>1745</v>
      </c>
      <c r="C42" s="1074" t="s">
        <v>276</v>
      </c>
      <c r="D42" s="1222">
        <v>252</v>
      </c>
      <c r="E42" s="1223">
        <v>0</v>
      </c>
      <c r="F42" s="1075">
        <v>252.07</v>
      </c>
      <c r="G42" s="1075">
        <v>0.26975194314608864</v>
      </c>
      <c r="H42" s="1075">
        <v>59.98</v>
      </c>
      <c r="I42" s="1075">
        <v>0</v>
      </c>
      <c r="J42" s="1075">
        <v>0</v>
      </c>
      <c r="K42" s="1075">
        <v>0</v>
      </c>
      <c r="L42" s="1075">
        <v>69</v>
      </c>
      <c r="M42" s="1075">
        <v>0</v>
      </c>
      <c r="N42" s="1075">
        <v>10</v>
      </c>
      <c r="O42" s="1075">
        <v>0</v>
      </c>
      <c r="P42" s="1075">
        <v>0</v>
      </c>
      <c r="Q42" s="1075">
        <v>0</v>
      </c>
      <c r="R42" s="1075">
        <v>113.09</v>
      </c>
    </row>
    <row r="43" spans="1:18" s="844" customFormat="1" ht="17.100000000000001" customHeight="1" x14ac:dyDescent="0.2">
      <c r="A43" s="1224" t="s">
        <v>1750</v>
      </c>
      <c r="B43" s="1204" t="s">
        <v>1746</v>
      </c>
      <c r="C43" s="1074" t="s">
        <v>1747</v>
      </c>
      <c r="D43" s="1222"/>
      <c r="E43" s="1223">
        <v>0</v>
      </c>
      <c r="F43" s="1225">
        <v>0</v>
      </c>
      <c r="G43" s="1225">
        <v>0</v>
      </c>
      <c r="H43" s="1225"/>
      <c r="I43" s="1225"/>
      <c r="J43" s="1225"/>
      <c r="K43" s="1225"/>
      <c r="L43" s="1225"/>
      <c r="M43" s="1225"/>
      <c r="N43" s="1225"/>
      <c r="O43" s="1225"/>
      <c r="P43" s="1225"/>
      <c r="Q43" s="1225"/>
      <c r="R43" s="1225"/>
    </row>
    <row r="44" spans="1:18" s="844" customFormat="1" ht="17.100000000000001" customHeight="1" x14ac:dyDescent="0.2">
      <c r="A44" s="1224" t="s">
        <v>1752</v>
      </c>
      <c r="B44" s="1198" t="s">
        <v>1749</v>
      </c>
      <c r="C44" s="1062" t="s">
        <v>649</v>
      </c>
      <c r="D44" s="1211">
        <v>71</v>
      </c>
      <c r="E44" s="1212">
        <v>0</v>
      </c>
      <c r="F44" s="1202">
        <v>71</v>
      </c>
      <c r="G44" s="1202">
        <v>7.5980433861119107E-2</v>
      </c>
      <c r="H44" s="1202">
        <v>32.1</v>
      </c>
      <c r="I44" s="1202">
        <v>4.47</v>
      </c>
      <c r="J44" s="1202">
        <v>9.39</v>
      </c>
      <c r="K44" s="1202">
        <v>1.8399999999999999</v>
      </c>
      <c r="L44" s="1202">
        <v>1.02</v>
      </c>
      <c r="M44" s="1202">
        <v>1.0499999999999998</v>
      </c>
      <c r="N44" s="1202">
        <v>11.78</v>
      </c>
      <c r="O44" s="1202">
        <v>2</v>
      </c>
      <c r="P44" s="1202">
        <v>1.3900000000000001</v>
      </c>
      <c r="Q44" s="1202">
        <v>2.4500000000000002</v>
      </c>
      <c r="R44" s="1202">
        <v>3.5100000000000002</v>
      </c>
    </row>
    <row r="45" spans="1:18" s="844" customFormat="1" ht="17.100000000000001" customHeight="1" x14ac:dyDescent="0.2">
      <c r="A45" s="1224" t="s">
        <v>2002</v>
      </c>
      <c r="B45" s="1198" t="s">
        <v>1751</v>
      </c>
      <c r="C45" s="1062" t="s">
        <v>711</v>
      </c>
      <c r="D45" s="1211">
        <v>444</v>
      </c>
      <c r="E45" s="1212">
        <v>0</v>
      </c>
      <c r="F45" s="1202">
        <v>444.00000000000006</v>
      </c>
      <c r="G45" s="1202">
        <v>0.47514524837094213</v>
      </c>
      <c r="H45" s="1202">
        <v>38.910000000000004</v>
      </c>
      <c r="I45" s="1202">
        <v>35.799999999999997</v>
      </c>
      <c r="J45" s="1202">
        <v>15.870000000000001</v>
      </c>
      <c r="K45" s="1202">
        <v>18.690000000000001</v>
      </c>
      <c r="L45" s="1202">
        <v>66.989999999999995</v>
      </c>
      <c r="M45" s="1202">
        <v>53.37</v>
      </c>
      <c r="N45" s="1202">
        <v>31.43</v>
      </c>
      <c r="O45" s="1202">
        <v>33.919999999999995</v>
      </c>
      <c r="P45" s="1202">
        <v>55.39</v>
      </c>
      <c r="Q45" s="1202">
        <v>76.330000000000013</v>
      </c>
      <c r="R45" s="1202">
        <v>17.3</v>
      </c>
    </row>
    <row r="46" spans="1:18" ht="17.100000000000001" customHeight="1" x14ac:dyDescent="0.2">
      <c r="A46" s="1224" t="s">
        <v>2003</v>
      </c>
      <c r="B46" s="1198" t="s">
        <v>1753</v>
      </c>
      <c r="C46" s="1062" t="s">
        <v>1754</v>
      </c>
      <c r="D46" s="1211"/>
      <c r="E46" s="1212">
        <v>379</v>
      </c>
      <c r="F46" s="1202">
        <v>379</v>
      </c>
      <c r="G46" s="1202">
        <v>0.40558569624456536</v>
      </c>
      <c r="H46" s="1202">
        <v>0</v>
      </c>
      <c r="I46" s="1202">
        <v>30</v>
      </c>
      <c r="J46" s="1202">
        <v>64.87</v>
      </c>
      <c r="K46" s="1202">
        <v>0</v>
      </c>
      <c r="L46" s="1202">
        <v>76.540000000000006</v>
      </c>
      <c r="M46" s="1202">
        <v>37.43</v>
      </c>
      <c r="N46" s="1202">
        <v>133.32999999999998</v>
      </c>
      <c r="O46" s="1202">
        <v>0</v>
      </c>
      <c r="P46" s="1202">
        <v>36.83</v>
      </c>
      <c r="Q46" s="1202">
        <v>0</v>
      </c>
      <c r="R46" s="1202">
        <v>0</v>
      </c>
    </row>
    <row r="47" spans="1:18" s="1173" customFormat="1" ht="17.100000000000001" customHeight="1" x14ac:dyDescent="0.2">
      <c r="A47" s="1072" t="s">
        <v>1755</v>
      </c>
      <c r="B47" s="1198" t="s">
        <v>1756</v>
      </c>
      <c r="C47" s="1062" t="s">
        <v>1757</v>
      </c>
      <c r="D47" s="1211"/>
      <c r="E47" s="1212">
        <v>3134</v>
      </c>
      <c r="F47" s="1202">
        <v>3133.7799999999997</v>
      </c>
      <c r="G47" s="1202">
        <v>3.3536051271168708</v>
      </c>
      <c r="H47" s="1202">
        <v>197.41000000000003</v>
      </c>
      <c r="I47" s="1202">
        <v>565.49</v>
      </c>
      <c r="J47" s="1202">
        <v>220.32999999999998</v>
      </c>
      <c r="K47" s="1202">
        <v>250.28999999999996</v>
      </c>
      <c r="L47" s="1202">
        <v>249.44</v>
      </c>
      <c r="M47" s="1202">
        <v>214.16000000000003</v>
      </c>
      <c r="N47" s="1202">
        <v>512.19999999999993</v>
      </c>
      <c r="O47" s="1202">
        <v>291.58</v>
      </c>
      <c r="P47" s="1202">
        <v>216.16</v>
      </c>
      <c r="Q47" s="1202">
        <v>223.65999999999997</v>
      </c>
      <c r="R47" s="1202">
        <v>193.05999999999997</v>
      </c>
    </row>
    <row r="48" spans="1:18" ht="17.100000000000001" customHeight="1" x14ac:dyDescent="0.2">
      <c r="A48" s="1072" t="s">
        <v>1758</v>
      </c>
      <c r="B48" s="1073" t="s">
        <v>1759</v>
      </c>
      <c r="C48" s="1074" t="s">
        <v>57</v>
      </c>
      <c r="D48" s="1222">
        <v>2085</v>
      </c>
      <c r="E48" s="1223">
        <v>0</v>
      </c>
      <c r="F48" s="1075">
        <v>2085.3199999999997</v>
      </c>
      <c r="G48" s="1075">
        <v>2.2315988498488575</v>
      </c>
      <c r="H48" s="1075">
        <v>184.3</v>
      </c>
      <c r="I48" s="1075">
        <v>120.89999999999999</v>
      </c>
      <c r="J48" s="1075">
        <v>213.7</v>
      </c>
      <c r="K48" s="1075">
        <v>238.38</v>
      </c>
      <c r="L48" s="1075">
        <v>243.07</v>
      </c>
      <c r="M48" s="1075">
        <v>185.97000000000003</v>
      </c>
      <c r="N48" s="1075">
        <v>209.60999999999999</v>
      </c>
      <c r="O48" s="1075">
        <v>226.07</v>
      </c>
      <c r="P48" s="1075">
        <v>208.88</v>
      </c>
      <c r="Q48" s="1075">
        <v>153.30000000000001</v>
      </c>
      <c r="R48" s="1075">
        <v>101.13999999999999</v>
      </c>
    </row>
    <row r="49" spans="1:18" ht="17.100000000000001" customHeight="1" x14ac:dyDescent="0.2">
      <c r="A49" s="1072" t="s">
        <v>1760</v>
      </c>
      <c r="B49" s="1073" t="s">
        <v>1761</v>
      </c>
      <c r="C49" s="1074" t="s">
        <v>88</v>
      </c>
      <c r="D49" s="1222">
        <v>971</v>
      </c>
      <c r="E49" s="1223">
        <v>-22</v>
      </c>
      <c r="F49" s="1075">
        <v>949.32</v>
      </c>
      <c r="G49" s="1075">
        <v>1.015911908070952</v>
      </c>
      <c r="H49" s="1075">
        <v>1.27</v>
      </c>
      <c r="I49" s="1075">
        <v>430.18</v>
      </c>
      <c r="J49" s="1075">
        <v>0</v>
      </c>
      <c r="K49" s="1075">
        <v>1.57</v>
      </c>
      <c r="L49" s="1075">
        <v>0</v>
      </c>
      <c r="M49" s="1075">
        <v>17.78</v>
      </c>
      <c r="N49" s="1075">
        <v>283.77</v>
      </c>
      <c r="O49" s="1075">
        <v>58.54</v>
      </c>
      <c r="P49" s="1075">
        <v>3.44</v>
      </c>
      <c r="Q49" s="1075">
        <v>65.69</v>
      </c>
      <c r="R49" s="1075">
        <v>87.08</v>
      </c>
    </row>
    <row r="50" spans="1:18" ht="17.100000000000001" customHeight="1" x14ac:dyDescent="0.2">
      <c r="A50" s="1072" t="s">
        <v>1762</v>
      </c>
      <c r="B50" s="1073" t="s">
        <v>1763</v>
      </c>
      <c r="C50" s="1074" t="s">
        <v>1622</v>
      </c>
      <c r="D50" s="1222"/>
      <c r="E50" s="1223">
        <v>6</v>
      </c>
      <c r="F50" s="1075">
        <v>6.1899999999999995</v>
      </c>
      <c r="G50" s="1075">
        <v>6.6242096563426372E-3</v>
      </c>
      <c r="H50" s="1075">
        <v>0</v>
      </c>
      <c r="I50" s="1075">
        <v>0</v>
      </c>
      <c r="J50" s="1075">
        <v>0</v>
      </c>
      <c r="K50" s="1075">
        <v>0</v>
      </c>
      <c r="L50" s="1075">
        <v>0</v>
      </c>
      <c r="M50" s="1075">
        <v>0</v>
      </c>
      <c r="N50" s="1075">
        <v>6.09</v>
      </c>
      <c r="O50" s="1075">
        <v>0</v>
      </c>
      <c r="P50" s="1075">
        <v>0</v>
      </c>
      <c r="Q50" s="1075">
        <v>0</v>
      </c>
      <c r="R50" s="1075">
        <v>0.1</v>
      </c>
    </row>
    <row r="51" spans="1:18" ht="17.100000000000001" customHeight="1" x14ac:dyDescent="0.2">
      <c r="A51" s="1072" t="s">
        <v>1764</v>
      </c>
      <c r="B51" s="1073" t="s">
        <v>1765</v>
      </c>
      <c r="C51" s="1074" t="s">
        <v>1621</v>
      </c>
      <c r="D51" s="1222"/>
      <c r="E51" s="1223">
        <v>20</v>
      </c>
      <c r="F51" s="1226">
        <v>19.57</v>
      </c>
      <c r="G51" s="1226">
        <v>2.0942775924818323E-2</v>
      </c>
      <c r="H51" s="1227">
        <v>4.1900000000000004</v>
      </c>
      <c r="I51" s="1227">
        <v>0</v>
      </c>
      <c r="J51" s="1227">
        <v>0</v>
      </c>
      <c r="K51" s="1227">
        <v>3.91</v>
      </c>
      <c r="L51" s="1227">
        <v>2.64</v>
      </c>
      <c r="M51" s="1227">
        <v>5.2</v>
      </c>
      <c r="N51" s="1227">
        <v>0</v>
      </c>
      <c r="O51" s="1227">
        <v>0</v>
      </c>
      <c r="P51" s="1227">
        <v>0</v>
      </c>
      <c r="Q51" s="1227">
        <v>3.63</v>
      </c>
      <c r="R51" s="1227">
        <v>0</v>
      </c>
    </row>
    <row r="52" spans="1:18" ht="24" x14ac:dyDescent="0.2">
      <c r="A52" s="1072" t="s">
        <v>1766</v>
      </c>
      <c r="B52" s="1073" t="s">
        <v>1767</v>
      </c>
      <c r="C52" s="1074" t="s">
        <v>1768</v>
      </c>
      <c r="D52" s="1222">
        <v>13</v>
      </c>
      <c r="E52" s="1223">
        <v>-1</v>
      </c>
      <c r="F52" s="1075">
        <v>11.68</v>
      </c>
      <c r="G52" s="1075">
        <v>1.2499316443631989E-2</v>
      </c>
      <c r="H52" s="1075">
        <v>0</v>
      </c>
      <c r="I52" s="1075">
        <v>11.62</v>
      </c>
      <c r="J52" s="1075">
        <v>0</v>
      </c>
      <c r="K52" s="1075">
        <v>0</v>
      </c>
      <c r="L52" s="1075">
        <v>0</v>
      </c>
      <c r="M52" s="1075">
        <v>0</v>
      </c>
      <c r="N52" s="1075">
        <v>0</v>
      </c>
      <c r="O52" s="1075">
        <v>0</v>
      </c>
      <c r="P52" s="1075">
        <v>0.06</v>
      </c>
      <c r="Q52" s="1075">
        <v>0</v>
      </c>
      <c r="R52" s="1075">
        <v>0</v>
      </c>
    </row>
    <row r="53" spans="1:18" ht="17.100000000000001" customHeight="1" x14ac:dyDescent="0.2">
      <c r="A53" s="1072" t="s">
        <v>1769</v>
      </c>
      <c r="B53" s="1073" t="s">
        <v>1770</v>
      </c>
      <c r="C53" s="1074" t="s">
        <v>488</v>
      </c>
      <c r="D53" s="1222">
        <v>5</v>
      </c>
      <c r="E53" s="1223">
        <v>-5</v>
      </c>
      <c r="F53" s="1075">
        <v>0.43999999999999995</v>
      </c>
      <c r="G53" s="1075">
        <v>4.7086466054778036E-4</v>
      </c>
      <c r="H53" s="1075">
        <v>0</v>
      </c>
      <c r="I53" s="1075">
        <v>0.12</v>
      </c>
      <c r="J53" s="1075">
        <v>0</v>
      </c>
      <c r="K53" s="1075">
        <v>0.02</v>
      </c>
      <c r="L53" s="1075">
        <v>0</v>
      </c>
      <c r="M53" s="1075">
        <v>0</v>
      </c>
      <c r="N53" s="1075">
        <v>0</v>
      </c>
      <c r="O53" s="1075">
        <v>0</v>
      </c>
      <c r="P53" s="1075">
        <v>0.16</v>
      </c>
      <c r="Q53" s="1075">
        <v>0.04</v>
      </c>
      <c r="R53" s="1075">
        <v>0.1</v>
      </c>
    </row>
    <row r="54" spans="1:18" ht="15.75" customHeight="1" x14ac:dyDescent="0.2">
      <c r="A54" s="1072" t="s">
        <v>1771</v>
      </c>
      <c r="B54" s="1073" t="s">
        <v>1772</v>
      </c>
      <c r="C54" s="1074" t="s">
        <v>97</v>
      </c>
      <c r="D54" s="1222">
        <v>8</v>
      </c>
      <c r="E54" s="1223">
        <v>0</v>
      </c>
      <c r="F54" s="1075">
        <v>7.8100000000000005</v>
      </c>
      <c r="G54" s="1075">
        <v>8.3578477247231026E-3</v>
      </c>
      <c r="H54" s="1075">
        <v>0.73</v>
      </c>
      <c r="I54" s="1075">
        <v>0.6</v>
      </c>
      <c r="J54" s="1075">
        <v>0.68</v>
      </c>
      <c r="K54" s="1075">
        <v>0.23</v>
      </c>
      <c r="L54" s="1075">
        <v>0</v>
      </c>
      <c r="M54" s="1075">
        <v>0.41000000000000003</v>
      </c>
      <c r="N54" s="1075">
        <v>0.28000000000000003</v>
      </c>
      <c r="O54" s="1075">
        <v>0</v>
      </c>
      <c r="P54" s="1075">
        <v>0.85000000000000009</v>
      </c>
      <c r="Q54" s="1075">
        <v>7.0000000000000007E-2</v>
      </c>
      <c r="R54" s="1075">
        <v>3.96</v>
      </c>
    </row>
    <row r="55" spans="1:18" ht="24" x14ac:dyDescent="0.2">
      <c r="A55" s="1072" t="s">
        <v>1773</v>
      </c>
      <c r="B55" s="1073" t="s">
        <v>1774</v>
      </c>
      <c r="C55" s="1074" t="s">
        <v>1775</v>
      </c>
      <c r="D55" s="1222">
        <v>3</v>
      </c>
      <c r="E55" s="1223">
        <v>-1</v>
      </c>
      <c r="F55" s="1075">
        <v>1.8700000000000003</v>
      </c>
      <c r="G55" s="1075">
        <v>2.0011748073280669E-3</v>
      </c>
      <c r="H55" s="1075">
        <v>0.66</v>
      </c>
      <c r="I55" s="1075">
        <v>0.03</v>
      </c>
      <c r="J55" s="1075">
        <v>0.16</v>
      </c>
      <c r="K55" s="1075">
        <v>7.0000000000000007E-2</v>
      </c>
      <c r="L55" s="1075">
        <v>0.25</v>
      </c>
      <c r="M55" s="1075">
        <v>0.11</v>
      </c>
      <c r="N55" s="1075">
        <v>0.06</v>
      </c>
      <c r="O55" s="1075">
        <v>0.26</v>
      </c>
      <c r="P55" s="1075">
        <v>0.21</v>
      </c>
      <c r="Q55" s="1075">
        <v>0.04</v>
      </c>
      <c r="R55" s="1075">
        <v>0.02</v>
      </c>
    </row>
    <row r="56" spans="1:18" ht="15.75" customHeight="1" x14ac:dyDescent="0.2">
      <c r="A56" s="1224" t="s">
        <v>1776</v>
      </c>
      <c r="B56" s="1204" t="s">
        <v>1777</v>
      </c>
      <c r="C56" s="1074" t="s">
        <v>1041</v>
      </c>
      <c r="D56" s="1222"/>
      <c r="E56" s="1223">
        <v>6</v>
      </c>
      <c r="F56" s="1075">
        <v>6.089999999999999</v>
      </c>
      <c r="G56" s="1075">
        <v>6.5171949607635967E-3</v>
      </c>
      <c r="H56" s="1075">
        <v>1.24</v>
      </c>
      <c r="I56" s="1075">
        <v>0</v>
      </c>
      <c r="J56" s="1075">
        <v>1.65</v>
      </c>
      <c r="K56" s="1075">
        <v>0.94</v>
      </c>
      <c r="L56" s="1075">
        <v>0.27</v>
      </c>
      <c r="M56" s="1075">
        <v>0.1</v>
      </c>
      <c r="N56" s="1075">
        <v>0.64</v>
      </c>
      <c r="O56" s="1075">
        <v>0.95</v>
      </c>
      <c r="P56" s="1075">
        <v>0.09</v>
      </c>
      <c r="Q56" s="1075">
        <v>0</v>
      </c>
      <c r="R56" s="1075">
        <v>0.21</v>
      </c>
    </row>
    <row r="57" spans="1:18" ht="24" x14ac:dyDescent="0.2">
      <c r="A57" s="1224" t="s">
        <v>1778</v>
      </c>
      <c r="B57" s="1204" t="s">
        <v>1779</v>
      </c>
      <c r="C57" s="1074" t="s">
        <v>383</v>
      </c>
      <c r="D57" s="1222"/>
      <c r="E57" s="1223">
        <v>45</v>
      </c>
      <c r="F57" s="1075">
        <v>45.49</v>
      </c>
      <c r="G57" s="1075">
        <v>4.8680985018905755E-2</v>
      </c>
      <c r="H57" s="1075">
        <v>5.0200000000000005</v>
      </c>
      <c r="I57" s="1075">
        <v>2.04</v>
      </c>
      <c r="J57" s="1075">
        <v>4.1399999999999997</v>
      </c>
      <c r="K57" s="1075">
        <v>5.17</v>
      </c>
      <c r="L57" s="1075">
        <v>3.21</v>
      </c>
      <c r="M57" s="1075">
        <v>4.59</v>
      </c>
      <c r="N57" s="1075">
        <v>11.75</v>
      </c>
      <c r="O57" s="1075">
        <v>5.76</v>
      </c>
      <c r="P57" s="1075">
        <v>2.4699999999999998</v>
      </c>
      <c r="Q57" s="1075">
        <v>0.89</v>
      </c>
      <c r="R57" s="1075">
        <v>0.45</v>
      </c>
    </row>
    <row r="58" spans="1:18" ht="16.5" customHeight="1" x14ac:dyDescent="0.2">
      <c r="A58" s="1072" t="s">
        <v>1780</v>
      </c>
      <c r="B58" s="1198" t="s">
        <v>1781</v>
      </c>
      <c r="C58" s="1062" t="s">
        <v>934</v>
      </c>
      <c r="D58" s="1211">
        <v>13</v>
      </c>
      <c r="E58" s="1212">
        <v>-1</v>
      </c>
      <c r="F58" s="1075">
        <v>12.180000000000001</v>
      </c>
      <c r="G58" s="1075">
        <v>1.3034389921527195E-2</v>
      </c>
      <c r="H58" s="1075">
        <v>1.61</v>
      </c>
      <c r="I58" s="1075">
        <v>0.61</v>
      </c>
      <c r="J58" s="1075">
        <v>1</v>
      </c>
      <c r="K58" s="1075">
        <v>0.5</v>
      </c>
      <c r="L58" s="1075">
        <v>0.35</v>
      </c>
      <c r="M58" s="1075">
        <v>0.88</v>
      </c>
      <c r="N58" s="1075">
        <v>2.81</v>
      </c>
      <c r="O58" s="1075">
        <v>0.46</v>
      </c>
      <c r="P58" s="1075">
        <v>0.74</v>
      </c>
      <c r="Q58" s="1075">
        <v>1.23</v>
      </c>
      <c r="R58" s="1075">
        <v>1.99</v>
      </c>
    </row>
    <row r="59" spans="1:18" ht="16.5" customHeight="1" x14ac:dyDescent="0.2">
      <c r="A59" s="1072" t="s">
        <v>1782</v>
      </c>
      <c r="B59" s="1198" t="s">
        <v>1783</v>
      </c>
      <c r="C59" s="1062" t="s">
        <v>1784</v>
      </c>
      <c r="D59" s="1211"/>
      <c r="E59" s="1212">
        <v>0</v>
      </c>
      <c r="F59" s="1202">
        <v>0.17</v>
      </c>
      <c r="G59" s="1202">
        <v>1.8192498248436971E-4</v>
      </c>
      <c r="H59" s="1075">
        <v>0.1</v>
      </c>
      <c r="I59" s="1075">
        <v>0</v>
      </c>
      <c r="J59" s="1075">
        <v>0</v>
      </c>
      <c r="K59" s="1075">
        <v>0</v>
      </c>
      <c r="L59" s="1075">
        <v>0</v>
      </c>
      <c r="M59" s="1075">
        <v>0</v>
      </c>
      <c r="N59" s="1075">
        <v>0</v>
      </c>
      <c r="O59" s="1075">
        <v>7.0000000000000007E-2</v>
      </c>
      <c r="P59" s="1075">
        <v>0</v>
      </c>
      <c r="Q59" s="1075">
        <v>0</v>
      </c>
      <c r="R59" s="1075">
        <v>0</v>
      </c>
    </row>
    <row r="60" spans="1:18" ht="24" x14ac:dyDescent="0.2">
      <c r="A60" s="1072" t="s">
        <v>1785</v>
      </c>
      <c r="B60" s="1198" t="s">
        <v>1786</v>
      </c>
      <c r="C60" s="1062" t="s">
        <v>918</v>
      </c>
      <c r="D60" s="1211">
        <v>87</v>
      </c>
      <c r="E60" s="1212">
        <v>-2</v>
      </c>
      <c r="F60" s="1075">
        <v>84.7</v>
      </c>
      <c r="G60" s="1075">
        <v>9.0641447155447738E-2</v>
      </c>
      <c r="H60" s="1075">
        <v>2.54</v>
      </c>
      <c r="I60" s="1075">
        <v>6.87</v>
      </c>
      <c r="J60" s="1075">
        <v>3.85</v>
      </c>
      <c r="K60" s="1075">
        <v>0.14000000000000001</v>
      </c>
      <c r="L60" s="1075">
        <v>32.93</v>
      </c>
      <c r="M60" s="1075">
        <v>3.07</v>
      </c>
      <c r="N60" s="1075">
        <v>6.06</v>
      </c>
      <c r="O60" s="1075">
        <v>1.85</v>
      </c>
      <c r="P60" s="1075">
        <v>9.3699999999999992</v>
      </c>
      <c r="Q60" s="1075">
        <v>13.66</v>
      </c>
      <c r="R60" s="1075">
        <v>4.3600000000000003</v>
      </c>
    </row>
    <row r="61" spans="1:18" ht="16.5" customHeight="1" x14ac:dyDescent="0.2">
      <c r="A61" s="1072" t="s">
        <v>1787</v>
      </c>
      <c r="B61" s="1198" t="s">
        <v>1788</v>
      </c>
      <c r="C61" s="1062" t="s">
        <v>1789</v>
      </c>
      <c r="D61" s="1211"/>
      <c r="E61" s="1212">
        <v>1553</v>
      </c>
      <c r="F61" s="1075">
        <v>1553.3500000000001</v>
      </c>
      <c r="G61" s="1075">
        <v>1.6623127737770336</v>
      </c>
      <c r="H61" s="1068">
        <v>122.3</v>
      </c>
      <c r="I61" s="1068">
        <v>119.80000000000001</v>
      </c>
      <c r="J61" s="1068">
        <v>187.94</v>
      </c>
      <c r="K61" s="1068">
        <v>109.51</v>
      </c>
      <c r="L61" s="1068">
        <v>135.52000000000001</v>
      </c>
      <c r="M61" s="1068">
        <v>144.19</v>
      </c>
      <c r="N61" s="1068">
        <v>100.85000000000001</v>
      </c>
      <c r="O61" s="1068">
        <v>202.4</v>
      </c>
      <c r="P61" s="1068">
        <v>198.47000000000003</v>
      </c>
      <c r="Q61" s="1068">
        <v>158.68</v>
      </c>
      <c r="R61" s="1068">
        <v>73.69</v>
      </c>
    </row>
    <row r="62" spans="1:18" ht="16.5" customHeight="1" x14ac:dyDescent="0.2">
      <c r="A62" s="1072" t="s">
        <v>1790</v>
      </c>
      <c r="B62" s="1198" t="s">
        <v>1791</v>
      </c>
      <c r="C62" s="1062" t="s">
        <v>1036</v>
      </c>
      <c r="D62" s="1211"/>
      <c r="E62" s="1212">
        <v>193</v>
      </c>
      <c r="F62" s="1202">
        <v>193.25</v>
      </c>
      <c r="G62" s="1202">
        <v>0.20680589920649672</v>
      </c>
      <c r="H62" s="1075">
        <v>90.02</v>
      </c>
      <c r="I62" s="1075">
        <v>7.26</v>
      </c>
      <c r="J62" s="1075">
        <v>0</v>
      </c>
      <c r="K62" s="1075">
        <v>0</v>
      </c>
      <c r="L62" s="1075">
        <v>0</v>
      </c>
      <c r="M62" s="1075">
        <v>0</v>
      </c>
      <c r="N62" s="1075">
        <v>15.4</v>
      </c>
      <c r="O62" s="1075">
        <v>12.96</v>
      </c>
      <c r="P62" s="1075">
        <v>36.61</v>
      </c>
      <c r="Q62" s="1075">
        <v>0</v>
      </c>
      <c r="R62" s="1075">
        <v>31</v>
      </c>
    </row>
    <row r="63" spans="1:18" ht="16.5" customHeight="1" x14ac:dyDescent="0.2">
      <c r="A63" s="1072" t="s">
        <v>1792</v>
      </c>
      <c r="B63" s="1198" t="s">
        <v>1793</v>
      </c>
      <c r="C63" s="1062" t="s">
        <v>1794</v>
      </c>
      <c r="D63" s="1211"/>
      <c r="E63" s="1212">
        <v>1360</v>
      </c>
      <c r="F63" s="1202">
        <v>1360.1000000000001</v>
      </c>
      <c r="G63" s="1202">
        <v>1.4555068745705368</v>
      </c>
      <c r="H63" s="1075">
        <v>32.28</v>
      </c>
      <c r="I63" s="1075">
        <v>112.54</v>
      </c>
      <c r="J63" s="1075">
        <v>187.94</v>
      </c>
      <c r="K63" s="1075">
        <v>109.51</v>
      </c>
      <c r="L63" s="1075">
        <v>135.52000000000001</v>
      </c>
      <c r="M63" s="1075">
        <v>144.19</v>
      </c>
      <c r="N63" s="1075">
        <v>85.45</v>
      </c>
      <c r="O63" s="1075">
        <v>189.44</v>
      </c>
      <c r="P63" s="1075">
        <v>161.86000000000001</v>
      </c>
      <c r="Q63" s="1075">
        <v>158.68</v>
      </c>
      <c r="R63" s="1075">
        <v>42.69</v>
      </c>
    </row>
    <row r="64" spans="1:18" ht="16.5" customHeight="1" x14ac:dyDescent="0.2">
      <c r="A64" s="1228" t="s">
        <v>1795</v>
      </c>
      <c r="B64" s="1214" t="s">
        <v>1796</v>
      </c>
      <c r="C64" s="1229" t="s">
        <v>325</v>
      </c>
      <c r="D64" s="1230"/>
      <c r="E64" s="1231">
        <v>26</v>
      </c>
      <c r="F64" s="1218">
        <v>25.9</v>
      </c>
      <c r="G64" s="1218">
        <v>2.7716806154971615E-2</v>
      </c>
      <c r="H64" s="1218">
        <v>0.22</v>
      </c>
      <c r="I64" s="1218">
        <v>2.2700000000000005</v>
      </c>
      <c r="J64" s="1218">
        <v>0.73</v>
      </c>
      <c r="K64" s="1218">
        <v>0.2</v>
      </c>
      <c r="L64" s="1218">
        <v>0.60000000000000009</v>
      </c>
      <c r="M64" s="1218">
        <v>0</v>
      </c>
      <c r="N64" s="1218">
        <v>8</v>
      </c>
      <c r="O64" s="1218">
        <v>1.44</v>
      </c>
      <c r="P64" s="1218">
        <v>0</v>
      </c>
      <c r="Q64" s="1218">
        <v>0</v>
      </c>
      <c r="R64" s="1218">
        <v>12.44</v>
      </c>
    </row>
    <row r="65" spans="1:18" ht="16.5" customHeight="1" x14ac:dyDescent="0.2">
      <c r="A65" s="1232" t="s">
        <v>62</v>
      </c>
      <c r="B65" s="1233" t="s">
        <v>1797</v>
      </c>
      <c r="C65" s="1234" t="s">
        <v>1798</v>
      </c>
      <c r="D65" s="1235">
        <v>0</v>
      </c>
      <c r="E65" s="1236">
        <v>0</v>
      </c>
      <c r="F65" s="1237">
        <v>0.33</v>
      </c>
      <c r="G65" s="1237">
        <v>3.5314849541083531E-4</v>
      </c>
      <c r="H65" s="1237">
        <v>0</v>
      </c>
      <c r="I65" s="1237">
        <v>0</v>
      </c>
      <c r="J65" s="1237">
        <v>0</v>
      </c>
      <c r="K65" s="1237">
        <v>0</v>
      </c>
      <c r="L65" s="1237">
        <v>0</v>
      </c>
      <c r="M65" s="1237">
        <v>0</v>
      </c>
      <c r="N65" s="1237">
        <v>0.33</v>
      </c>
      <c r="O65" s="1237">
        <v>0</v>
      </c>
      <c r="P65" s="1237">
        <v>0</v>
      </c>
      <c r="Q65" s="1237">
        <v>0</v>
      </c>
      <c r="R65" s="1237">
        <v>0</v>
      </c>
    </row>
    <row r="66" spans="1:18" ht="16.5" customHeight="1" x14ac:dyDescent="0.2">
      <c r="A66" s="1072" t="s">
        <v>1799</v>
      </c>
      <c r="B66" s="1209" t="s">
        <v>1801</v>
      </c>
      <c r="C66" s="1238" t="s">
        <v>1802</v>
      </c>
      <c r="D66" s="1211"/>
      <c r="E66" s="1212">
        <v>0</v>
      </c>
      <c r="F66" s="1209">
        <v>0.33</v>
      </c>
      <c r="G66" s="1239">
        <v>3.5314849541083531E-4</v>
      </c>
      <c r="H66" s="1068">
        <v>0</v>
      </c>
      <c r="I66" s="1068">
        <v>0</v>
      </c>
      <c r="J66" s="1068">
        <v>0</v>
      </c>
      <c r="K66" s="1068">
        <v>0</v>
      </c>
      <c r="L66" s="1068">
        <v>0</v>
      </c>
      <c r="M66" s="1068">
        <v>0</v>
      </c>
      <c r="N66" s="1068">
        <v>0.33</v>
      </c>
      <c r="O66" s="1068">
        <v>0</v>
      </c>
      <c r="P66" s="1068">
        <v>0</v>
      </c>
      <c r="Q66" s="1068">
        <v>0</v>
      </c>
      <c r="R66" s="1068">
        <v>0</v>
      </c>
    </row>
    <row r="67" spans="1:18" ht="16.5" customHeight="1" x14ac:dyDescent="0.2">
      <c r="A67" s="1072" t="s">
        <v>1800</v>
      </c>
      <c r="B67" s="1209" t="s">
        <v>1804</v>
      </c>
      <c r="C67" s="1238" t="s">
        <v>1805</v>
      </c>
      <c r="D67" s="1211"/>
      <c r="E67" s="1212">
        <v>0</v>
      </c>
      <c r="F67" s="1209">
        <v>0</v>
      </c>
      <c r="G67" s="1209">
        <v>0</v>
      </c>
      <c r="H67" s="1209"/>
      <c r="I67" s="1209"/>
      <c r="J67" s="1209"/>
      <c r="K67" s="1209"/>
      <c r="L67" s="1209"/>
      <c r="M67" s="1209"/>
      <c r="N67" s="1209"/>
      <c r="O67" s="1209"/>
      <c r="P67" s="1209"/>
      <c r="Q67" s="1209"/>
      <c r="R67" s="1209"/>
    </row>
    <row r="68" spans="1:18" ht="16.5" customHeight="1" x14ac:dyDescent="0.2">
      <c r="A68" s="1072" t="s">
        <v>1803</v>
      </c>
      <c r="B68" s="1209" t="s">
        <v>1807</v>
      </c>
      <c r="C68" s="1238" t="s">
        <v>1808</v>
      </c>
      <c r="D68" s="1211"/>
      <c r="E68" s="1212">
        <v>0</v>
      </c>
      <c r="F68" s="1209">
        <v>0</v>
      </c>
      <c r="G68" s="1209">
        <v>0</v>
      </c>
      <c r="H68" s="1209"/>
      <c r="I68" s="1209"/>
      <c r="J68" s="1209"/>
      <c r="K68" s="1209"/>
      <c r="L68" s="1209"/>
      <c r="M68" s="1209"/>
      <c r="N68" s="1209"/>
      <c r="O68" s="1209"/>
      <c r="P68" s="1209"/>
      <c r="Q68" s="1209"/>
      <c r="R68" s="1209"/>
    </row>
    <row r="69" spans="1:18" ht="16.5" customHeight="1" x14ac:dyDescent="0.2">
      <c r="A69" s="1072" t="s">
        <v>1806</v>
      </c>
      <c r="B69" s="1240" t="s">
        <v>1809</v>
      </c>
      <c r="C69" s="1241" t="s">
        <v>1810</v>
      </c>
      <c r="D69" s="1230"/>
      <c r="E69" s="1231">
        <v>0</v>
      </c>
      <c r="F69" s="1240">
        <v>0</v>
      </c>
      <c r="G69" s="1240">
        <v>0</v>
      </c>
      <c r="H69" s="1240"/>
      <c r="I69" s="1240"/>
      <c r="J69" s="1240"/>
      <c r="K69" s="1240"/>
      <c r="L69" s="1240"/>
      <c r="M69" s="1240"/>
      <c r="N69" s="1240"/>
      <c r="O69" s="1240"/>
      <c r="P69" s="1240"/>
      <c r="Q69" s="1240"/>
      <c r="R69" s="1240"/>
    </row>
  </sheetData>
  <mergeCells count="10">
    <mergeCell ref="A1:Q1"/>
    <mergeCell ref="A2:Q2"/>
    <mergeCell ref="A3:Q3"/>
    <mergeCell ref="D4:E4"/>
    <mergeCell ref="F4:F5"/>
    <mergeCell ref="G4:G5"/>
    <mergeCell ref="H4:R4"/>
    <mergeCell ref="A4:A5"/>
    <mergeCell ref="B4:B5"/>
    <mergeCell ref="C4:C5"/>
  </mergeCells>
  <phoneticPr fontId="19" type="noConversion"/>
  <printOptions horizontalCentered="1"/>
  <pageMargins left="0.11811023622047245" right="7.874015748031496E-2" top="0.78740157480314965" bottom="0.24" header="0.31496062992125984" footer="0.16"/>
  <pageSetup paperSize="9" scale="85"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
  <sheetViews>
    <sheetView showZeros="0" workbookViewId="0">
      <selection activeCell="E22" sqref="E22:O22"/>
    </sheetView>
  </sheetViews>
  <sheetFormatPr defaultColWidth="9" defaultRowHeight="16.5" customHeight="1" x14ac:dyDescent="0.2"/>
  <cols>
    <col min="1" max="1" width="4.875" style="786" bestFit="1" customWidth="1"/>
    <col min="2" max="2" width="26.375" style="786" customWidth="1"/>
    <col min="3" max="3" width="4.125" style="786" customWidth="1"/>
    <col min="4" max="4" width="10.625" style="786" customWidth="1"/>
    <col min="5" max="15" width="8.25" style="786" customWidth="1"/>
    <col min="16" max="256" width="9" style="740"/>
    <col min="257" max="257" width="4.875" style="740" bestFit="1" customWidth="1"/>
    <col min="258" max="258" width="26.375" style="740" customWidth="1"/>
    <col min="259" max="259" width="4.125" style="740" customWidth="1"/>
    <col min="260" max="260" width="9.125" style="740" customWidth="1"/>
    <col min="261" max="262" width="6.875" style="740" customWidth="1"/>
    <col min="263" max="263" width="5.75" style="740" customWidth="1"/>
    <col min="264" max="265" width="6.25" style="740" bestFit="1" customWidth="1"/>
    <col min="266" max="266" width="5.75" style="740" customWidth="1"/>
    <col min="267" max="268" width="7.125" style="740" bestFit="1" customWidth="1"/>
    <col min="269" max="270" width="5.75" style="740" customWidth="1"/>
    <col min="271" max="271" width="6.875" style="740" customWidth="1"/>
    <col min="272" max="512" width="9" style="740"/>
    <col min="513" max="513" width="4.875" style="740" bestFit="1" customWidth="1"/>
    <col min="514" max="514" width="26.375" style="740" customWidth="1"/>
    <col min="515" max="515" width="4.125" style="740" customWidth="1"/>
    <col min="516" max="516" width="9.125" style="740" customWidth="1"/>
    <col min="517" max="518" width="6.875" style="740" customWidth="1"/>
    <col min="519" max="519" width="5.75" style="740" customWidth="1"/>
    <col min="520" max="521" width="6.25" style="740" bestFit="1" customWidth="1"/>
    <col min="522" max="522" width="5.75" style="740" customWidth="1"/>
    <col min="523" max="524" width="7.125" style="740" bestFit="1" customWidth="1"/>
    <col min="525" max="526" width="5.75" style="740" customWidth="1"/>
    <col min="527" max="527" width="6.875" style="740" customWidth="1"/>
    <col min="528" max="768" width="9" style="740"/>
    <col min="769" max="769" width="4.875" style="740" bestFit="1" customWidth="1"/>
    <col min="770" max="770" width="26.375" style="740" customWidth="1"/>
    <col min="771" max="771" width="4.125" style="740" customWidth="1"/>
    <col min="772" max="772" width="9.125" style="740" customWidth="1"/>
    <col min="773" max="774" width="6.875" style="740" customWidth="1"/>
    <col min="775" max="775" width="5.75" style="740" customWidth="1"/>
    <col min="776" max="777" width="6.25" style="740" bestFit="1" customWidth="1"/>
    <col min="778" max="778" width="5.75" style="740" customWidth="1"/>
    <col min="779" max="780" width="7.125" style="740" bestFit="1" customWidth="1"/>
    <col min="781" max="782" width="5.75" style="740" customWidth="1"/>
    <col min="783" max="783" width="6.875" style="740" customWidth="1"/>
    <col min="784" max="1024" width="9" style="740"/>
    <col min="1025" max="1025" width="4.875" style="740" bestFit="1" customWidth="1"/>
    <col min="1026" max="1026" width="26.375" style="740" customWidth="1"/>
    <col min="1027" max="1027" width="4.125" style="740" customWidth="1"/>
    <col min="1028" max="1028" width="9.125" style="740" customWidth="1"/>
    <col min="1029" max="1030" width="6.875" style="740" customWidth="1"/>
    <col min="1031" max="1031" width="5.75" style="740" customWidth="1"/>
    <col min="1032" max="1033" width="6.25" style="740" bestFit="1" customWidth="1"/>
    <col min="1034" max="1034" width="5.75" style="740" customWidth="1"/>
    <col min="1035" max="1036" width="7.125" style="740" bestFit="1" customWidth="1"/>
    <col min="1037" max="1038" width="5.75" style="740" customWidth="1"/>
    <col min="1039" max="1039" width="6.875" style="740" customWidth="1"/>
    <col min="1040" max="1280" width="9" style="740"/>
    <col min="1281" max="1281" width="4.875" style="740" bestFit="1" customWidth="1"/>
    <col min="1282" max="1282" width="26.375" style="740" customWidth="1"/>
    <col min="1283" max="1283" width="4.125" style="740" customWidth="1"/>
    <col min="1284" max="1284" width="9.125" style="740" customWidth="1"/>
    <col min="1285" max="1286" width="6.875" style="740" customWidth="1"/>
    <col min="1287" max="1287" width="5.75" style="740" customWidth="1"/>
    <col min="1288" max="1289" width="6.25" style="740" bestFit="1" customWidth="1"/>
    <col min="1290" max="1290" width="5.75" style="740" customWidth="1"/>
    <col min="1291" max="1292" width="7.125" style="740" bestFit="1" customWidth="1"/>
    <col min="1293" max="1294" width="5.75" style="740" customWidth="1"/>
    <col min="1295" max="1295" width="6.875" style="740" customWidth="1"/>
    <col min="1296" max="1536" width="9" style="740"/>
    <col min="1537" max="1537" width="4.875" style="740" bestFit="1" customWidth="1"/>
    <col min="1538" max="1538" width="26.375" style="740" customWidth="1"/>
    <col min="1539" max="1539" width="4.125" style="740" customWidth="1"/>
    <col min="1540" max="1540" width="9.125" style="740" customWidth="1"/>
    <col min="1541" max="1542" width="6.875" style="740" customWidth="1"/>
    <col min="1543" max="1543" width="5.75" style="740" customWidth="1"/>
    <col min="1544" max="1545" width="6.25" style="740" bestFit="1" customWidth="1"/>
    <col min="1546" max="1546" width="5.75" style="740" customWidth="1"/>
    <col min="1547" max="1548" width="7.125" style="740" bestFit="1" customWidth="1"/>
    <col min="1549" max="1550" width="5.75" style="740" customWidth="1"/>
    <col min="1551" max="1551" width="6.875" style="740" customWidth="1"/>
    <col min="1552" max="1792" width="9" style="740"/>
    <col min="1793" max="1793" width="4.875" style="740" bestFit="1" customWidth="1"/>
    <col min="1794" max="1794" width="26.375" style="740" customWidth="1"/>
    <col min="1795" max="1795" width="4.125" style="740" customWidth="1"/>
    <col min="1796" max="1796" width="9.125" style="740" customWidth="1"/>
    <col min="1797" max="1798" width="6.875" style="740" customWidth="1"/>
    <col min="1799" max="1799" width="5.75" style="740" customWidth="1"/>
    <col min="1800" max="1801" width="6.25" style="740" bestFit="1" customWidth="1"/>
    <col min="1802" max="1802" width="5.75" style="740" customWidth="1"/>
    <col min="1803" max="1804" width="7.125" style="740" bestFit="1" customWidth="1"/>
    <col min="1805" max="1806" width="5.75" style="740" customWidth="1"/>
    <col min="1807" max="1807" width="6.875" style="740" customWidth="1"/>
    <col min="1808" max="2048" width="9" style="740"/>
    <col min="2049" max="2049" width="4.875" style="740" bestFit="1" customWidth="1"/>
    <col min="2050" max="2050" width="26.375" style="740" customWidth="1"/>
    <col min="2051" max="2051" width="4.125" style="740" customWidth="1"/>
    <col min="2052" max="2052" width="9.125" style="740" customWidth="1"/>
    <col min="2053" max="2054" width="6.875" style="740" customWidth="1"/>
    <col min="2055" max="2055" width="5.75" style="740" customWidth="1"/>
    <col min="2056" max="2057" width="6.25" style="740" bestFit="1" customWidth="1"/>
    <col min="2058" max="2058" width="5.75" style="740" customWidth="1"/>
    <col min="2059" max="2060" width="7.125" style="740" bestFit="1" customWidth="1"/>
    <col min="2061" max="2062" width="5.75" style="740" customWidth="1"/>
    <col min="2063" max="2063" width="6.875" style="740" customWidth="1"/>
    <col min="2064" max="2304" width="9" style="740"/>
    <col min="2305" max="2305" width="4.875" style="740" bestFit="1" customWidth="1"/>
    <col min="2306" max="2306" width="26.375" style="740" customWidth="1"/>
    <col min="2307" max="2307" width="4.125" style="740" customWidth="1"/>
    <col min="2308" max="2308" width="9.125" style="740" customWidth="1"/>
    <col min="2309" max="2310" width="6.875" style="740" customWidth="1"/>
    <col min="2311" max="2311" width="5.75" style="740" customWidth="1"/>
    <col min="2312" max="2313" width="6.25" style="740" bestFit="1" customWidth="1"/>
    <col min="2314" max="2314" width="5.75" style="740" customWidth="1"/>
    <col min="2315" max="2316" width="7.125" style="740" bestFit="1" customWidth="1"/>
    <col min="2317" max="2318" width="5.75" style="740" customWidth="1"/>
    <col min="2319" max="2319" width="6.875" style="740" customWidth="1"/>
    <col min="2320" max="2560" width="9" style="740"/>
    <col min="2561" max="2561" width="4.875" style="740" bestFit="1" customWidth="1"/>
    <col min="2562" max="2562" width="26.375" style="740" customWidth="1"/>
    <col min="2563" max="2563" width="4.125" style="740" customWidth="1"/>
    <col min="2564" max="2564" width="9.125" style="740" customWidth="1"/>
    <col min="2565" max="2566" width="6.875" style="740" customWidth="1"/>
    <col min="2567" max="2567" width="5.75" style="740" customWidth="1"/>
    <col min="2568" max="2569" width="6.25" style="740" bestFit="1" customWidth="1"/>
    <col min="2570" max="2570" width="5.75" style="740" customWidth="1"/>
    <col min="2571" max="2572" width="7.125" style="740" bestFit="1" customWidth="1"/>
    <col min="2573" max="2574" width="5.75" style="740" customWidth="1"/>
    <col min="2575" max="2575" width="6.875" style="740" customWidth="1"/>
    <col min="2576" max="2816" width="9" style="740"/>
    <col min="2817" max="2817" width="4.875" style="740" bestFit="1" customWidth="1"/>
    <col min="2818" max="2818" width="26.375" style="740" customWidth="1"/>
    <col min="2819" max="2819" width="4.125" style="740" customWidth="1"/>
    <col min="2820" max="2820" width="9.125" style="740" customWidth="1"/>
    <col min="2821" max="2822" width="6.875" style="740" customWidth="1"/>
    <col min="2823" max="2823" width="5.75" style="740" customWidth="1"/>
    <col min="2824" max="2825" width="6.25" style="740" bestFit="1" customWidth="1"/>
    <col min="2826" max="2826" width="5.75" style="740" customWidth="1"/>
    <col min="2827" max="2828" width="7.125" style="740" bestFit="1" customWidth="1"/>
    <col min="2829" max="2830" width="5.75" style="740" customWidth="1"/>
    <col min="2831" max="2831" width="6.875" style="740" customWidth="1"/>
    <col min="2832" max="3072" width="9" style="740"/>
    <col min="3073" max="3073" width="4.875" style="740" bestFit="1" customWidth="1"/>
    <col min="3074" max="3074" width="26.375" style="740" customWidth="1"/>
    <col min="3075" max="3075" width="4.125" style="740" customWidth="1"/>
    <col min="3076" max="3076" width="9.125" style="740" customWidth="1"/>
    <col min="3077" max="3078" width="6.875" style="740" customWidth="1"/>
    <col min="3079" max="3079" width="5.75" style="740" customWidth="1"/>
    <col min="3080" max="3081" width="6.25" style="740" bestFit="1" customWidth="1"/>
    <col min="3082" max="3082" width="5.75" style="740" customWidth="1"/>
    <col min="3083" max="3084" width="7.125" style="740" bestFit="1" customWidth="1"/>
    <col min="3085" max="3086" width="5.75" style="740" customWidth="1"/>
    <col min="3087" max="3087" width="6.875" style="740" customWidth="1"/>
    <col min="3088" max="3328" width="9" style="740"/>
    <col min="3329" max="3329" width="4.875" style="740" bestFit="1" customWidth="1"/>
    <col min="3330" max="3330" width="26.375" style="740" customWidth="1"/>
    <col min="3331" max="3331" width="4.125" style="740" customWidth="1"/>
    <col min="3332" max="3332" width="9.125" style="740" customWidth="1"/>
    <col min="3333" max="3334" width="6.875" style="740" customWidth="1"/>
    <col min="3335" max="3335" width="5.75" style="740" customWidth="1"/>
    <col min="3336" max="3337" width="6.25" style="740" bestFit="1" customWidth="1"/>
    <col min="3338" max="3338" width="5.75" style="740" customWidth="1"/>
    <col min="3339" max="3340" width="7.125" style="740" bestFit="1" customWidth="1"/>
    <col min="3341" max="3342" width="5.75" style="740" customWidth="1"/>
    <col min="3343" max="3343" width="6.875" style="740" customWidth="1"/>
    <col min="3344" max="3584" width="9" style="740"/>
    <col min="3585" max="3585" width="4.875" style="740" bestFit="1" customWidth="1"/>
    <col min="3586" max="3586" width="26.375" style="740" customWidth="1"/>
    <col min="3587" max="3587" width="4.125" style="740" customWidth="1"/>
    <col min="3588" max="3588" width="9.125" style="740" customWidth="1"/>
    <col min="3589" max="3590" width="6.875" style="740" customWidth="1"/>
    <col min="3591" max="3591" width="5.75" style="740" customWidth="1"/>
    <col min="3592" max="3593" width="6.25" style="740" bestFit="1" customWidth="1"/>
    <col min="3594" max="3594" width="5.75" style="740" customWidth="1"/>
    <col min="3595" max="3596" width="7.125" style="740" bestFit="1" customWidth="1"/>
    <col min="3597" max="3598" width="5.75" style="740" customWidth="1"/>
    <col min="3599" max="3599" width="6.875" style="740" customWidth="1"/>
    <col min="3600" max="3840" width="9" style="740"/>
    <col min="3841" max="3841" width="4.875" style="740" bestFit="1" customWidth="1"/>
    <col min="3842" max="3842" width="26.375" style="740" customWidth="1"/>
    <col min="3843" max="3843" width="4.125" style="740" customWidth="1"/>
    <col min="3844" max="3844" width="9.125" style="740" customWidth="1"/>
    <col min="3845" max="3846" width="6.875" style="740" customWidth="1"/>
    <col min="3847" max="3847" width="5.75" style="740" customWidth="1"/>
    <col min="3848" max="3849" width="6.25" style="740" bestFit="1" customWidth="1"/>
    <col min="3850" max="3850" width="5.75" style="740" customWidth="1"/>
    <col min="3851" max="3852" width="7.125" style="740" bestFit="1" customWidth="1"/>
    <col min="3853" max="3854" width="5.75" style="740" customWidth="1"/>
    <col min="3855" max="3855" width="6.875" style="740" customWidth="1"/>
    <col min="3856" max="4096" width="9" style="740"/>
    <col min="4097" max="4097" width="4.875" style="740" bestFit="1" customWidth="1"/>
    <col min="4098" max="4098" width="26.375" style="740" customWidth="1"/>
    <col min="4099" max="4099" width="4.125" style="740" customWidth="1"/>
    <col min="4100" max="4100" width="9.125" style="740" customWidth="1"/>
    <col min="4101" max="4102" width="6.875" style="740" customWidth="1"/>
    <col min="4103" max="4103" width="5.75" style="740" customWidth="1"/>
    <col min="4104" max="4105" width="6.25" style="740" bestFit="1" customWidth="1"/>
    <col min="4106" max="4106" width="5.75" style="740" customWidth="1"/>
    <col min="4107" max="4108" width="7.125" style="740" bestFit="1" customWidth="1"/>
    <col min="4109" max="4110" width="5.75" style="740" customWidth="1"/>
    <col min="4111" max="4111" width="6.875" style="740" customWidth="1"/>
    <col min="4112" max="4352" width="9" style="740"/>
    <col min="4353" max="4353" width="4.875" style="740" bestFit="1" customWidth="1"/>
    <col min="4354" max="4354" width="26.375" style="740" customWidth="1"/>
    <col min="4355" max="4355" width="4.125" style="740" customWidth="1"/>
    <col min="4356" max="4356" width="9.125" style="740" customWidth="1"/>
    <col min="4357" max="4358" width="6.875" style="740" customWidth="1"/>
    <col min="4359" max="4359" width="5.75" style="740" customWidth="1"/>
    <col min="4360" max="4361" width="6.25" style="740" bestFit="1" customWidth="1"/>
    <col min="4362" max="4362" width="5.75" style="740" customWidth="1"/>
    <col min="4363" max="4364" width="7.125" style="740" bestFit="1" customWidth="1"/>
    <col min="4365" max="4366" width="5.75" style="740" customWidth="1"/>
    <col min="4367" max="4367" width="6.875" style="740" customWidth="1"/>
    <col min="4368" max="4608" width="9" style="740"/>
    <col min="4609" max="4609" width="4.875" style="740" bestFit="1" customWidth="1"/>
    <col min="4610" max="4610" width="26.375" style="740" customWidth="1"/>
    <col min="4611" max="4611" width="4.125" style="740" customWidth="1"/>
    <col min="4612" max="4612" width="9.125" style="740" customWidth="1"/>
    <col min="4613" max="4614" width="6.875" style="740" customWidth="1"/>
    <col min="4615" max="4615" width="5.75" style="740" customWidth="1"/>
    <col min="4616" max="4617" width="6.25" style="740" bestFit="1" customWidth="1"/>
    <col min="4618" max="4618" width="5.75" style="740" customWidth="1"/>
    <col min="4619" max="4620" width="7.125" style="740" bestFit="1" customWidth="1"/>
    <col min="4621" max="4622" width="5.75" style="740" customWidth="1"/>
    <col min="4623" max="4623" width="6.875" style="740" customWidth="1"/>
    <col min="4624" max="4864" width="9" style="740"/>
    <col min="4865" max="4865" width="4.875" style="740" bestFit="1" customWidth="1"/>
    <col min="4866" max="4866" width="26.375" style="740" customWidth="1"/>
    <col min="4867" max="4867" width="4.125" style="740" customWidth="1"/>
    <col min="4868" max="4868" width="9.125" style="740" customWidth="1"/>
    <col min="4869" max="4870" width="6.875" style="740" customWidth="1"/>
    <col min="4871" max="4871" width="5.75" style="740" customWidth="1"/>
    <col min="4872" max="4873" width="6.25" style="740" bestFit="1" customWidth="1"/>
    <col min="4874" max="4874" width="5.75" style="740" customWidth="1"/>
    <col min="4875" max="4876" width="7.125" style="740" bestFit="1" customWidth="1"/>
    <col min="4877" max="4878" width="5.75" style="740" customWidth="1"/>
    <col min="4879" max="4879" width="6.875" style="740" customWidth="1"/>
    <col min="4880" max="5120" width="9" style="740"/>
    <col min="5121" max="5121" width="4.875" style="740" bestFit="1" customWidth="1"/>
    <col min="5122" max="5122" width="26.375" style="740" customWidth="1"/>
    <col min="5123" max="5123" width="4.125" style="740" customWidth="1"/>
    <col min="5124" max="5124" width="9.125" style="740" customWidth="1"/>
    <col min="5125" max="5126" width="6.875" style="740" customWidth="1"/>
    <col min="5127" max="5127" width="5.75" style="740" customWidth="1"/>
    <col min="5128" max="5129" width="6.25" style="740" bestFit="1" customWidth="1"/>
    <col min="5130" max="5130" width="5.75" style="740" customWidth="1"/>
    <col min="5131" max="5132" width="7.125" style="740" bestFit="1" customWidth="1"/>
    <col min="5133" max="5134" width="5.75" style="740" customWidth="1"/>
    <col min="5135" max="5135" width="6.875" style="740" customWidth="1"/>
    <col min="5136" max="5376" width="9" style="740"/>
    <col min="5377" max="5377" width="4.875" style="740" bestFit="1" customWidth="1"/>
    <col min="5378" max="5378" width="26.375" style="740" customWidth="1"/>
    <col min="5379" max="5379" width="4.125" style="740" customWidth="1"/>
    <col min="5380" max="5380" width="9.125" style="740" customWidth="1"/>
    <col min="5381" max="5382" width="6.875" style="740" customWidth="1"/>
    <col min="5383" max="5383" width="5.75" style="740" customWidth="1"/>
    <col min="5384" max="5385" width="6.25" style="740" bestFit="1" customWidth="1"/>
    <col min="5386" max="5386" width="5.75" style="740" customWidth="1"/>
    <col min="5387" max="5388" width="7.125" style="740" bestFit="1" customWidth="1"/>
    <col min="5389" max="5390" width="5.75" style="740" customWidth="1"/>
    <col min="5391" max="5391" width="6.875" style="740" customWidth="1"/>
    <col min="5392" max="5632" width="9" style="740"/>
    <col min="5633" max="5633" width="4.875" style="740" bestFit="1" customWidth="1"/>
    <col min="5634" max="5634" width="26.375" style="740" customWidth="1"/>
    <col min="5635" max="5635" width="4.125" style="740" customWidth="1"/>
    <col min="5636" max="5636" width="9.125" style="740" customWidth="1"/>
    <col min="5637" max="5638" width="6.875" style="740" customWidth="1"/>
    <col min="5639" max="5639" width="5.75" style="740" customWidth="1"/>
    <col min="5640" max="5641" width="6.25" style="740" bestFit="1" customWidth="1"/>
    <col min="5642" max="5642" width="5.75" style="740" customWidth="1"/>
    <col min="5643" max="5644" width="7.125" style="740" bestFit="1" customWidth="1"/>
    <col min="5645" max="5646" width="5.75" style="740" customWidth="1"/>
    <col min="5647" max="5647" width="6.875" style="740" customWidth="1"/>
    <col min="5648" max="5888" width="9" style="740"/>
    <col min="5889" max="5889" width="4.875" style="740" bestFit="1" customWidth="1"/>
    <col min="5890" max="5890" width="26.375" style="740" customWidth="1"/>
    <col min="5891" max="5891" width="4.125" style="740" customWidth="1"/>
    <col min="5892" max="5892" width="9.125" style="740" customWidth="1"/>
    <col min="5893" max="5894" width="6.875" style="740" customWidth="1"/>
    <col min="5895" max="5895" width="5.75" style="740" customWidth="1"/>
    <col min="5896" max="5897" width="6.25" style="740" bestFit="1" customWidth="1"/>
    <col min="5898" max="5898" width="5.75" style="740" customWidth="1"/>
    <col min="5899" max="5900" width="7.125" style="740" bestFit="1" customWidth="1"/>
    <col min="5901" max="5902" width="5.75" style="740" customWidth="1"/>
    <col min="5903" max="5903" width="6.875" style="740" customWidth="1"/>
    <col min="5904" max="6144" width="9" style="740"/>
    <col min="6145" max="6145" width="4.875" style="740" bestFit="1" customWidth="1"/>
    <col min="6146" max="6146" width="26.375" style="740" customWidth="1"/>
    <col min="6147" max="6147" width="4.125" style="740" customWidth="1"/>
    <col min="6148" max="6148" width="9.125" style="740" customWidth="1"/>
    <col min="6149" max="6150" width="6.875" style="740" customWidth="1"/>
    <col min="6151" max="6151" width="5.75" style="740" customWidth="1"/>
    <col min="6152" max="6153" width="6.25" style="740" bestFit="1" customWidth="1"/>
    <col min="6154" max="6154" width="5.75" style="740" customWidth="1"/>
    <col min="6155" max="6156" width="7.125" style="740" bestFit="1" customWidth="1"/>
    <col min="6157" max="6158" width="5.75" style="740" customWidth="1"/>
    <col min="6159" max="6159" width="6.875" style="740" customWidth="1"/>
    <col min="6160" max="6400" width="9" style="740"/>
    <col min="6401" max="6401" width="4.875" style="740" bestFit="1" customWidth="1"/>
    <col min="6402" max="6402" width="26.375" style="740" customWidth="1"/>
    <col min="6403" max="6403" width="4.125" style="740" customWidth="1"/>
    <col min="6404" max="6404" width="9.125" style="740" customWidth="1"/>
    <col min="6405" max="6406" width="6.875" style="740" customWidth="1"/>
    <col min="6407" max="6407" width="5.75" style="740" customWidth="1"/>
    <col min="6408" max="6409" width="6.25" style="740" bestFit="1" customWidth="1"/>
    <col min="6410" max="6410" width="5.75" style="740" customWidth="1"/>
    <col min="6411" max="6412" width="7.125" style="740" bestFit="1" customWidth="1"/>
    <col min="6413" max="6414" width="5.75" style="740" customWidth="1"/>
    <col min="6415" max="6415" width="6.875" style="740" customWidth="1"/>
    <col min="6416" max="6656" width="9" style="740"/>
    <col min="6657" max="6657" width="4.875" style="740" bestFit="1" customWidth="1"/>
    <col min="6658" max="6658" width="26.375" style="740" customWidth="1"/>
    <col min="6659" max="6659" width="4.125" style="740" customWidth="1"/>
    <col min="6660" max="6660" width="9.125" style="740" customWidth="1"/>
    <col min="6661" max="6662" width="6.875" style="740" customWidth="1"/>
    <col min="6663" max="6663" width="5.75" style="740" customWidth="1"/>
    <col min="6664" max="6665" width="6.25" style="740" bestFit="1" customWidth="1"/>
    <col min="6666" max="6666" width="5.75" style="740" customWidth="1"/>
    <col min="6667" max="6668" width="7.125" style="740" bestFit="1" customWidth="1"/>
    <col min="6669" max="6670" width="5.75" style="740" customWidth="1"/>
    <col min="6671" max="6671" width="6.875" style="740" customWidth="1"/>
    <col min="6672" max="6912" width="9" style="740"/>
    <col min="6913" max="6913" width="4.875" style="740" bestFit="1" customWidth="1"/>
    <col min="6914" max="6914" width="26.375" style="740" customWidth="1"/>
    <col min="6915" max="6915" width="4.125" style="740" customWidth="1"/>
    <col min="6916" max="6916" width="9.125" style="740" customWidth="1"/>
    <col min="6917" max="6918" width="6.875" style="740" customWidth="1"/>
    <col min="6919" max="6919" width="5.75" style="740" customWidth="1"/>
    <col min="6920" max="6921" width="6.25" style="740" bestFit="1" customWidth="1"/>
    <col min="6922" max="6922" width="5.75" style="740" customWidth="1"/>
    <col min="6923" max="6924" width="7.125" style="740" bestFit="1" customWidth="1"/>
    <col min="6925" max="6926" width="5.75" style="740" customWidth="1"/>
    <col min="6927" max="6927" width="6.875" style="740" customWidth="1"/>
    <col min="6928" max="7168" width="9" style="740"/>
    <col min="7169" max="7169" width="4.875" style="740" bestFit="1" customWidth="1"/>
    <col min="7170" max="7170" width="26.375" style="740" customWidth="1"/>
    <col min="7171" max="7171" width="4.125" style="740" customWidth="1"/>
    <col min="7172" max="7172" width="9.125" style="740" customWidth="1"/>
    <col min="7173" max="7174" width="6.875" style="740" customWidth="1"/>
    <col min="7175" max="7175" width="5.75" style="740" customWidth="1"/>
    <col min="7176" max="7177" width="6.25" style="740" bestFit="1" customWidth="1"/>
    <col min="7178" max="7178" width="5.75" style="740" customWidth="1"/>
    <col min="7179" max="7180" width="7.125" style="740" bestFit="1" customWidth="1"/>
    <col min="7181" max="7182" width="5.75" style="740" customWidth="1"/>
    <col min="7183" max="7183" width="6.875" style="740" customWidth="1"/>
    <col min="7184" max="7424" width="9" style="740"/>
    <col min="7425" max="7425" width="4.875" style="740" bestFit="1" customWidth="1"/>
    <col min="7426" max="7426" width="26.375" style="740" customWidth="1"/>
    <col min="7427" max="7427" width="4.125" style="740" customWidth="1"/>
    <col min="7428" max="7428" width="9.125" style="740" customWidth="1"/>
    <col min="7429" max="7430" width="6.875" style="740" customWidth="1"/>
    <col min="7431" max="7431" width="5.75" style="740" customWidth="1"/>
    <col min="7432" max="7433" width="6.25" style="740" bestFit="1" customWidth="1"/>
    <col min="7434" max="7434" width="5.75" style="740" customWidth="1"/>
    <col min="7435" max="7436" width="7.125" style="740" bestFit="1" customWidth="1"/>
    <col min="7437" max="7438" width="5.75" style="740" customWidth="1"/>
    <col min="7439" max="7439" width="6.875" style="740" customWidth="1"/>
    <col min="7440" max="7680" width="9" style="740"/>
    <col min="7681" max="7681" width="4.875" style="740" bestFit="1" customWidth="1"/>
    <col min="7682" max="7682" width="26.375" style="740" customWidth="1"/>
    <col min="7683" max="7683" width="4.125" style="740" customWidth="1"/>
    <col min="7684" max="7684" width="9.125" style="740" customWidth="1"/>
    <col min="7685" max="7686" width="6.875" style="740" customWidth="1"/>
    <col min="7687" max="7687" width="5.75" style="740" customWidth="1"/>
    <col min="7688" max="7689" width="6.25" style="740" bestFit="1" customWidth="1"/>
    <col min="7690" max="7690" width="5.75" style="740" customWidth="1"/>
    <col min="7691" max="7692" width="7.125" style="740" bestFit="1" customWidth="1"/>
    <col min="7693" max="7694" width="5.75" style="740" customWidth="1"/>
    <col min="7695" max="7695" width="6.875" style="740" customWidth="1"/>
    <col min="7696" max="7936" width="9" style="740"/>
    <col min="7937" max="7937" width="4.875" style="740" bestFit="1" customWidth="1"/>
    <col min="7938" max="7938" width="26.375" style="740" customWidth="1"/>
    <col min="7939" max="7939" width="4.125" style="740" customWidth="1"/>
    <col min="7940" max="7940" width="9.125" style="740" customWidth="1"/>
    <col min="7941" max="7942" width="6.875" style="740" customWidth="1"/>
    <col min="7943" max="7943" width="5.75" style="740" customWidth="1"/>
    <col min="7944" max="7945" width="6.25" style="740" bestFit="1" customWidth="1"/>
    <col min="7946" max="7946" width="5.75" style="740" customWidth="1"/>
    <col min="7947" max="7948" width="7.125" style="740" bestFit="1" customWidth="1"/>
    <col min="7949" max="7950" width="5.75" style="740" customWidth="1"/>
    <col min="7951" max="7951" width="6.875" style="740" customWidth="1"/>
    <col min="7952" max="8192" width="9" style="740"/>
    <col min="8193" max="8193" width="4.875" style="740" bestFit="1" customWidth="1"/>
    <col min="8194" max="8194" width="26.375" style="740" customWidth="1"/>
    <col min="8195" max="8195" width="4.125" style="740" customWidth="1"/>
    <col min="8196" max="8196" width="9.125" style="740" customWidth="1"/>
    <col min="8197" max="8198" width="6.875" style="740" customWidth="1"/>
    <col min="8199" max="8199" width="5.75" style="740" customWidth="1"/>
    <col min="8200" max="8201" width="6.25" style="740" bestFit="1" customWidth="1"/>
    <col min="8202" max="8202" width="5.75" style="740" customWidth="1"/>
    <col min="8203" max="8204" width="7.125" style="740" bestFit="1" customWidth="1"/>
    <col min="8205" max="8206" width="5.75" style="740" customWidth="1"/>
    <col min="8207" max="8207" width="6.875" style="740" customWidth="1"/>
    <col min="8208" max="8448" width="9" style="740"/>
    <col min="8449" max="8449" width="4.875" style="740" bestFit="1" customWidth="1"/>
    <col min="8450" max="8450" width="26.375" style="740" customWidth="1"/>
    <col min="8451" max="8451" width="4.125" style="740" customWidth="1"/>
    <col min="8452" max="8452" width="9.125" style="740" customWidth="1"/>
    <col min="8453" max="8454" width="6.875" style="740" customWidth="1"/>
    <col min="8455" max="8455" width="5.75" style="740" customWidth="1"/>
    <col min="8456" max="8457" width="6.25" style="740" bestFit="1" customWidth="1"/>
    <col min="8458" max="8458" width="5.75" style="740" customWidth="1"/>
    <col min="8459" max="8460" width="7.125" style="740" bestFit="1" customWidth="1"/>
    <col min="8461" max="8462" width="5.75" style="740" customWidth="1"/>
    <col min="8463" max="8463" width="6.875" style="740" customWidth="1"/>
    <col min="8464" max="8704" width="9" style="740"/>
    <col min="8705" max="8705" width="4.875" style="740" bestFit="1" customWidth="1"/>
    <col min="8706" max="8706" width="26.375" style="740" customWidth="1"/>
    <col min="8707" max="8707" width="4.125" style="740" customWidth="1"/>
    <col min="8708" max="8708" width="9.125" style="740" customWidth="1"/>
    <col min="8709" max="8710" width="6.875" style="740" customWidth="1"/>
    <col min="8711" max="8711" width="5.75" style="740" customWidth="1"/>
    <col min="8712" max="8713" width="6.25" style="740" bestFit="1" customWidth="1"/>
    <col min="8714" max="8714" width="5.75" style="740" customWidth="1"/>
    <col min="8715" max="8716" width="7.125" style="740" bestFit="1" customWidth="1"/>
    <col min="8717" max="8718" width="5.75" style="740" customWidth="1"/>
    <col min="8719" max="8719" width="6.875" style="740" customWidth="1"/>
    <col min="8720" max="8960" width="9" style="740"/>
    <col min="8961" max="8961" width="4.875" style="740" bestFit="1" customWidth="1"/>
    <col min="8962" max="8962" width="26.375" style="740" customWidth="1"/>
    <col min="8963" max="8963" width="4.125" style="740" customWidth="1"/>
    <col min="8964" max="8964" width="9.125" style="740" customWidth="1"/>
    <col min="8965" max="8966" width="6.875" style="740" customWidth="1"/>
    <col min="8967" max="8967" width="5.75" style="740" customWidth="1"/>
    <col min="8968" max="8969" width="6.25" style="740" bestFit="1" customWidth="1"/>
    <col min="8970" max="8970" width="5.75" style="740" customWidth="1"/>
    <col min="8971" max="8972" width="7.125" style="740" bestFit="1" customWidth="1"/>
    <col min="8973" max="8974" width="5.75" style="740" customWidth="1"/>
    <col min="8975" max="8975" width="6.875" style="740" customWidth="1"/>
    <col min="8976" max="9216" width="9" style="740"/>
    <col min="9217" max="9217" width="4.875" style="740" bestFit="1" customWidth="1"/>
    <col min="9218" max="9218" width="26.375" style="740" customWidth="1"/>
    <col min="9219" max="9219" width="4.125" style="740" customWidth="1"/>
    <col min="9220" max="9220" width="9.125" style="740" customWidth="1"/>
    <col min="9221" max="9222" width="6.875" style="740" customWidth="1"/>
    <col min="9223" max="9223" width="5.75" style="740" customWidth="1"/>
    <col min="9224" max="9225" width="6.25" style="740" bestFit="1" customWidth="1"/>
    <col min="9226" max="9226" width="5.75" style="740" customWidth="1"/>
    <col min="9227" max="9228" width="7.125" style="740" bestFit="1" customWidth="1"/>
    <col min="9229" max="9230" width="5.75" style="740" customWidth="1"/>
    <col min="9231" max="9231" width="6.875" style="740" customWidth="1"/>
    <col min="9232" max="9472" width="9" style="740"/>
    <col min="9473" max="9473" width="4.875" style="740" bestFit="1" customWidth="1"/>
    <col min="9474" max="9474" width="26.375" style="740" customWidth="1"/>
    <col min="9475" max="9475" width="4.125" style="740" customWidth="1"/>
    <col min="9476" max="9476" width="9.125" style="740" customWidth="1"/>
    <col min="9477" max="9478" width="6.875" style="740" customWidth="1"/>
    <col min="9479" max="9479" width="5.75" style="740" customWidth="1"/>
    <col min="9480" max="9481" width="6.25" style="740" bestFit="1" customWidth="1"/>
    <col min="9482" max="9482" width="5.75" style="740" customWidth="1"/>
    <col min="9483" max="9484" width="7.125" style="740" bestFit="1" customWidth="1"/>
    <col min="9485" max="9486" width="5.75" style="740" customWidth="1"/>
    <col min="9487" max="9487" width="6.875" style="740" customWidth="1"/>
    <col min="9488" max="9728" width="9" style="740"/>
    <col min="9729" max="9729" width="4.875" style="740" bestFit="1" customWidth="1"/>
    <col min="9730" max="9730" width="26.375" style="740" customWidth="1"/>
    <col min="9731" max="9731" width="4.125" style="740" customWidth="1"/>
    <col min="9732" max="9732" width="9.125" style="740" customWidth="1"/>
    <col min="9733" max="9734" width="6.875" style="740" customWidth="1"/>
    <col min="9735" max="9735" width="5.75" style="740" customWidth="1"/>
    <col min="9736" max="9737" width="6.25" style="740" bestFit="1" customWidth="1"/>
    <col min="9738" max="9738" width="5.75" style="740" customWidth="1"/>
    <col min="9739" max="9740" width="7.125" style="740" bestFit="1" customWidth="1"/>
    <col min="9741" max="9742" width="5.75" style="740" customWidth="1"/>
    <col min="9743" max="9743" width="6.875" style="740" customWidth="1"/>
    <col min="9744" max="9984" width="9" style="740"/>
    <col min="9985" max="9985" width="4.875" style="740" bestFit="1" customWidth="1"/>
    <col min="9986" max="9986" width="26.375" style="740" customWidth="1"/>
    <col min="9987" max="9987" width="4.125" style="740" customWidth="1"/>
    <col min="9988" max="9988" width="9.125" style="740" customWidth="1"/>
    <col min="9989" max="9990" width="6.875" style="740" customWidth="1"/>
    <col min="9991" max="9991" width="5.75" style="740" customWidth="1"/>
    <col min="9992" max="9993" width="6.25" style="740" bestFit="1" customWidth="1"/>
    <col min="9994" max="9994" width="5.75" style="740" customWidth="1"/>
    <col min="9995" max="9996" width="7.125" style="740" bestFit="1" customWidth="1"/>
    <col min="9997" max="9998" width="5.75" style="740" customWidth="1"/>
    <col min="9999" max="9999" width="6.875" style="740" customWidth="1"/>
    <col min="10000" max="10240" width="9" style="740"/>
    <col min="10241" max="10241" width="4.875" style="740" bestFit="1" customWidth="1"/>
    <col min="10242" max="10242" width="26.375" style="740" customWidth="1"/>
    <col min="10243" max="10243" width="4.125" style="740" customWidth="1"/>
    <col min="10244" max="10244" width="9.125" style="740" customWidth="1"/>
    <col min="10245" max="10246" width="6.875" style="740" customWidth="1"/>
    <col min="10247" max="10247" width="5.75" style="740" customWidth="1"/>
    <col min="10248" max="10249" width="6.25" style="740" bestFit="1" customWidth="1"/>
    <col min="10250" max="10250" width="5.75" style="740" customWidth="1"/>
    <col min="10251" max="10252" width="7.125" style="740" bestFit="1" customWidth="1"/>
    <col min="10253" max="10254" width="5.75" style="740" customWidth="1"/>
    <col min="10255" max="10255" width="6.875" style="740" customWidth="1"/>
    <col min="10256" max="10496" width="9" style="740"/>
    <col min="10497" max="10497" width="4.875" style="740" bestFit="1" customWidth="1"/>
    <col min="10498" max="10498" width="26.375" style="740" customWidth="1"/>
    <col min="10499" max="10499" width="4.125" style="740" customWidth="1"/>
    <col min="10500" max="10500" width="9.125" style="740" customWidth="1"/>
    <col min="10501" max="10502" width="6.875" style="740" customWidth="1"/>
    <col min="10503" max="10503" width="5.75" style="740" customWidth="1"/>
    <col min="10504" max="10505" width="6.25" style="740" bestFit="1" customWidth="1"/>
    <col min="10506" max="10506" width="5.75" style="740" customWidth="1"/>
    <col min="10507" max="10508" width="7.125" style="740" bestFit="1" customWidth="1"/>
    <col min="10509" max="10510" width="5.75" style="740" customWidth="1"/>
    <col min="10511" max="10511" width="6.875" style="740" customWidth="1"/>
    <col min="10512" max="10752" width="9" style="740"/>
    <col min="10753" max="10753" width="4.875" style="740" bestFit="1" customWidth="1"/>
    <col min="10754" max="10754" width="26.375" style="740" customWidth="1"/>
    <col min="10755" max="10755" width="4.125" style="740" customWidth="1"/>
    <col min="10756" max="10756" width="9.125" style="740" customWidth="1"/>
    <col min="10757" max="10758" width="6.875" style="740" customWidth="1"/>
    <col min="10759" max="10759" width="5.75" style="740" customWidth="1"/>
    <col min="10760" max="10761" width="6.25" style="740" bestFit="1" customWidth="1"/>
    <col min="10762" max="10762" width="5.75" style="740" customWidth="1"/>
    <col min="10763" max="10764" width="7.125" style="740" bestFit="1" customWidth="1"/>
    <col min="10765" max="10766" width="5.75" style="740" customWidth="1"/>
    <col min="10767" max="10767" width="6.875" style="740" customWidth="1"/>
    <col min="10768" max="11008" width="9" style="740"/>
    <col min="11009" max="11009" width="4.875" style="740" bestFit="1" customWidth="1"/>
    <col min="11010" max="11010" width="26.375" style="740" customWidth="1"/>
    <col min="11011" max="11011" width="4.125" style="740" customWidth="1"/>
    <col min="11012" max="11012" width="9.125" style="740" customWidth="1"/>
    <col min="11013" max="11014" width="6.875" style="740" customWidth="1"/>
    <col min="11015" max="11015" width="5.75" style="740" customWidth="1"/>
    <col min="11016" max="11017" width="6.25" style="740" bestFit="1" customWidth="1"/>
    <col min="11018" max="11018" width="5.75" style="740" customWidth="1"/>
    <col min="11019" max="11020" width="7.125" style="740" bestFit="1" customWidth="1"/>
    <col min="11021" max="11022" width="5.75" style="740" customWidth="1"/>
    <col min="11023" max="11023" width="6.875" style="740" customWidth="1"/>
    <col min="11024" max="11264" width="9" style="740"/>
    <col min="11265" max="11265" width="4.875" style="740" bestFit="1" customWidth="1"/>
    <col min="11266" max="11266" width="26.375" style="740" customWidth="1"/>
    <col min="11267" max="11267" width="4.125" style="740" customWidth="1"/>
    <col min="11268" max="11268" width="9.125" style="740" customWidth="1"/>
    <col min="11269" max="11270" width="6.875" style="740" customWidth="1"/>
    <col min="11271" max="11271" width="5.75" style="740" customWidth="1"/>
    <col min="11272" max="11273" width="6.25" style="740" bestFit="1" customWidth="1"/>
    <col min="11274" max="11274" width="5.75" style="740" customWidth="1"/>
    <col min="11275" max="11276" width="7.125" style="740" bestFit="1" customWidth="1"/>
    <col min="11277" max="11278" width="5.75" style="740" customWidth="1"/>
    <col min="11279" max="11279" width="6.875" style="740" customWidth="1"/>
    <col min="11280" max="11520" width="9" style="740"/>
    <col min="11521" max="11521" width="4.875" style="740" bestFit="1" customWidth="1"/>
    <col min="11522" max="11522" width="26.375" style="740" customWidth="1"/>
    <col min="11523" max="11523" width="4.125" style="740" customWidth="1"/>
    <col min="11524" max="11524" width="9.125" style="740" customWidth="1"/>
    <col min="11525" max="11526" width="6.875" style="740" customWidth="1"/>
    <col min="11527" max="11527" width="5.75" style="740" customWidth="1"/>
    <col min="11528" max="11529" width="6.25" style="740" bestFit="1" customWidth="1"/>
    <col min="11530" max="11530" width="5.75" style="740" customWidth="1"/>
    <col min="11531" max="11532" width="7.125" style="740" bestFit="1" customWidth="1"/>
    <col min="11533" max="11534" width="5.75" style="740" customWidth="1"/>
    <col min="11535" max="11535" width="6.875" style="740" customWidth="1"/>
    <col min="11536" max="11776" width="9" style="740"/>
    <col min="11777" max="11777" width="4.875" style="740" bestFit="1" customWidth="1"/>
    <col min="11778" max="11778" width="26.375" style="740" customWidth="1"/>
    <col min="11779" max="11779" width="4.125" style="740" customWidth="1"/>
    <col min="11780" max="11780" width="9.125" style="740" customWidth="1"/>
    <col min="11781" max="11782" width="6.875" style="740" customWidth="1"/>
    <col min="11783" max="11783" width="5.75" style="740" customWidth="1"/>
    <col min="11784" max="11785" width="6.25" style="740" bestFit="1" customWidth="1"/>
    <col min="11786" max="11786" width="5.75" style="740" customWidth="1"/>
    <col min="11787" max="11788" width="7.125" style="740" bestFit="1" customWidth="1"/>
    <col min="11789" max="11790" width="5.75" style="740" customWidth="1"/>
    <col min="11791" max="11791" width="6.875" style="740" customWidth="1"/>
    <col min="11792" max="12032" width="9" style="740"/>
    <col min="12033" max="12033" width="4.875" style="740" bestFit="1" customWidth="1"/>
    <col min="12034" max="12034" width="26.375" style="740" customWidth="1"/>
    <col min="12035" max="12035" width="4.125" style="740" customWidth="1"/>
    <col min="12036" max="12036" width="9.125" style="740" customWidth="1"/>
    <col min="12037" max="12038" width="6.875" style="740" customWidth="1"/>
    <col min="12039" max="12039" width="5.75" style="740" customWidth="1"/>
    <col min="12040" max="12041" width="6.25" style="740" bestFit="1" customWidth="1"/>
    <col min="12042" max="12042" width="5.75" style="740" customWidth="1"/>
    <col min="12043" max="12044" width="7.125" style="740" bestFit="1" customWidth="1"/>
    <col min="12045" max="12046" width="5.75" style="740" customWidth="1"/>
    <col min="12047" max="12047" width="6.875" style="740" customWidth="1"/>
    <col min="12048" max="12288" width="9" style="740"/>
    <col min="12289" max="12289" width="4.875" style="740" bestFit="1" customWidth="1"/>
    <col min="12290" max="12290" width="26.375" style="740" customWidth="1"/>
    <col min="12291" max="12291" width="4.125" style="740" customWidth="1"/>
    <col min="12292" max="12292" width="9.125" style="740" customWidth="1"/>
    <col min="12293" max="12294" width="6.875" style="740" customWidth="1"/>
    <col min="12295" max="12295" width="5.75" style="740" customWidth="1"/>
    <col min="12296" max="12297" width="6.25" style="740" bestFit="1" customWidth="1"/>
    <col min="12298" max="12298" width="5.75" style="740" customWidth="1"/>
    <col min="12299" max="12300" width="7.125" style="740" bestFit="1" customWidth="1"/>
    <col min="12301" max="12302" width="5.75" style="740" customWidth="1"/>
    <col min="12303" max="12303" width="6.875" style="740" customWidth="1"/>
    <col min="12304" max="12544" width="9" style="740"/>
    <col min="12545" max="12545" width="4.875" style="740" bestFit="1" customWidth="1"/>
    <col min="12546" max="12546" width="26.375" style="740" customWidth="1"/>
    <col min="12547" max="12547" width="4.125" style="740" customWidth="1"/>
    <col min="12548" max="12548" width="9.125" style="740" customWidth="1"/>
    <col min="12549" max="12550" width="6.875" style="740" customWidth="1"/>
    <col min="12551" max="12551" width="5.75" style="740" customWidth="1"/>
    <col min="12552" max="12553" width="6.25" style="740" bestFit="1" customWidth="1"/>
    <col min="12554" max="12554" width="5.75" style="740" customWidth="1"/>
    <col min="12555" max="12556" width="7.125" style="740" bestFit="1" customWidth="1"/>
    <col min="12557" max="12558" width="5.75" style="740" customWidth="1"/>
    <col min="12559" max="12559" width="6.875" style="740" customWidth="1"/>
    <col min="12560" max="12800" width="9" style="740"/>
    <col min="12801" max="12801" width="4.875" style="740" bestFit="1" customWidth="1"/>
    <col min="12802" max="12802" width="26.375" style="740" customWidth="1"/>
    <col min="12803" max="12803" width="4.125" style="740" customWidth="1"/>
    <col min="12804" max="12804" width="9.125" style="740" customWidth="1"/>
    <col min="12805" max="12806" width="6.875" style="740" customWidth="1"/>
    <col min="12807" max="12807" width="5.75" style="740" customWidth="1"/>
    <col min="12808" max="12809" width="6.25" style="740" bestFit="1" customWidth="1"/>
    <col min="12810" max="12810" width="5.75" style="740" customWidth="1"/>
    <col min="12811" max="12812" width="7.125" style="740" bestFit="1" customWidth="1"/>
    <col min="12813" max="12814" width="5.75" style="740" customWidth="1"/>
    <col min="12815" max="12815" width="6.875" style="740" customWidth="1"/>
    <col min="12816" max="13056" width="9" style="740"/>
    <col min="13057" max="13057" width="4.875" style="740" bestFit="1" customWidth="1"/>
    <col min="13058" max="13058" width="26.375" style="740" customWidth="1"/>
    <col min="13059" max="13059" width="4.125" style="740" customWidth="1"/>
    <col min="13060" max="13060" width="9.125" style="740" customWidth="1"/>
    <col min="13061" max="13062" width="6.875" style="740" customWidth="1"/>
    <col min="13063" max="13063" width="5.75" style="740" customWidth="1"/>
    <col min="13064" max="13065" width="6.25" style="740" bestFit="1" customWidth="1"/>
    <col min="13066" max="13066" width="5.75" style="740" customWidth="1"/>
    <col min="13067" max="13068" width="7.125" style="740" bestFit="1" customWidth="1"/>
    <col min="13069" max="13070" width="5.75" style="740" customWidth="1"/>
    <col min="13071" max="13071" width="6.875" style="740" customWidth="1"/>
    <col min="13072" max="13312" width="9" style="740"/>
    <col min="13313" max="13313" width="4.875" style="740" bestFit="1" customWidth="1"/>
    <col min="13314" max="13314" width="26.375" style="740" customWidth="1"/>
    <col min="13315" max="13315" width="4.125" style="740" customWidth="1"/>
    <col min="13316" max="13316" width="9.125" style="740" customWidth="1"/>
    <col min="13317" max="13318" width="6.875" style="740" customWidth="1"/>
    <col min="13319" max="13319" width="5.75" style="740" customWidth="1"/>
    <col min="13320" max="13321" width="6.25" style="740" bestFit="1" customWidth="1"/>
    <col min="13322" max="13322" width="5.75" style="740" customWidth="1"/>
    <col min="13323" max="13324" width="7.125" style="740" bestFit="1" customWidth="1"/>
    <col min="13325" max="13326" width="5.75" style="740" customWidth="1"/>
    <col min="13327" max="13327" width="6.875" style="740" customWidth="1"/>
    <col min="13328" max="13568" width="9" style="740"/>
    <col min="13569" max="13569" width="4.875" style="740" bestFit="1" customWidth="1"/>
    <col min="13570" max="13570" width="26.375" style="740" customWidth="1"/>
    <col min="13571" max="13571" width="4.125" style="740" customWidth="1"/>
    <col min="13572" max="13572" width="9.125" style="740" customWidth="1"/>
    <col min="13573" max="13574" width="6.875" style="740" customWidth="1"/>
    <col min="13575" max="13575" width="5.75" style="740" customWidth="1"/>
    <col min="13576" max="13577" width="6.25" style="740" bestFit="1" customWidth="1"/>
    <col min="13578" max="13578" width="5.75" style="740" customWidth="1"/>
    <col min="13579" max="13580" width="7.125" style="740" bestFit="1" customWidth="1"/>
    <col min="13581" max="13582" width="5.75" style="740" customWidth="1"/>
    <col min="13583" max="13583" width="6.875" style="740" customWidth="1"/>
    <col min="13584" max="13824" width="9" style="740"/>
    <col min="13825" max="13825" width="4.875" style="740" bestFit="1" customWidth="1"/>
    <col min="13826" max="13826" width="26.375" style="740" customWidth="1"/>
    <col min="13827" max="13827" width="4.125" style="740" customWidth="1"/>
    <col min="13828" max="13828" width="9.125" style="740" customWidth="1"/>
    <col min="13829" max="13830" width="6.875" style="740" customWidth="1"/>
    <col min="13831" max="13831" width="5.75" style="740" customWidth="1"/>
    <col min="13832" max="13833" width="6.25" style="740" bestFit="1" customWidth="1"/>
    <col min="13834" max="13834" width="5.75" style="740" customWidth="1"/>
    <col min="13835" max="13836" width="7.125" style="740" bestFit="1" customWidth="1"/>
    <col min="13837" max="13838" width="5.75" style="740" customWidth="1"/>
    <col min="13839" max="13839" width="6.875" style="740" customWidth="1"/>
    <col min="13840" max="14080" width="9" style="740"/>
    <col min="14081" max="14081" width="4.875" style="740" bestFit="1" customWidth="1"/>
    <col min="14082" max="14082" width="26.375" style="740" customWidth="1"/>
    <col min="14083" max="14083" width="4.125" style="740" customWidth="1"/>
    <col min="14084" max="14084" width="9.125" style="740" customWidth="1"/>
    <col min="14085" max="14086" width="6.875" style="740" customWidth="1"/>
    <col min="14087" max="14087" width="5.75" style="740" customWidth="1"/>
    <col min="14088" max="14089" width="6.25" style="740" bestFit="1" customWidth="1"/>
    <col min="14090" max="14090" width="5.75" style="740" customWidth="1"/>
    <col min="14091" max="14092" width="7.125" style="740" bestFit="1" customWidth="1"/>
    <col min="14093" max="14094" width="5.75" style="740" customWidth="1"/>
    <col min="14095" max="14095" width="6.875" style="740" customWidth="1"/>
    <col min="14096" max="14336" width="9" style="740"/>
    <col min="14337" max="14337" width="4.875" style="740" bestFit="1" customWidth="1"/>
    <col min="14338" max="14338" width="26.375" style="740" customWidth="1"/>
    <col min="14339" max="14339" width="4.125" style="740" customWidth="1"/>
    <col min="14340" max="14340" width="9.125" style="740" customWidth="1"/>
    <col min="14341" max="14342" width="6.875" style="740" customWidth="1"/>
    <col min="14343" max="14343" width="5.75" style="740" customWidth="1"/>
    <col min="14344" max="14345" width="6.25" style="740" bestFit="1" customWidth="1"/>
    <col min="14346" max="14346" width="5.75" style="740" customWidth="1"/>
    <col min="14347" max="14348" width="7.125" style="740" bestFit="1" customWidth="1"/>
    <col min="14349" max="14350" width="5.75" style="740" customWidth="1"/>
    <col min="14351" max="14351" width="6.875" style="740" customWidth="1"/>
    <col min="14352" max="14592" width="9" style="740"/>
    <col min="14593" max="14593" width="4.875" style="740" bestFit="1" customWidth="1"/>
    <col min="14594" max="14594" width="26.375" style="740" customWidth="1"/>
    <col min="14595" max="14595" width="4.125" style="740" customWidth="1"/>
    <col min="14596" max="14596" width="9.125" style="740" customWidth="1"/>
    <col min="14597" max="14598" width="6.875" style="740" customWidth="1"/>
    <col min="14599" max="14599" width="5.75" style="740" customWidth="1"/>
    <col min="14600" max="14601" width="6.25" style="740" bestFit="1" customWidth="1"/>
    <col min="14602" max="14602" width="5.75" style="740" customWidth="1"/>
    <col min="14603" max="14604" width="7.125" style="740" bestFit="1" customWidth="1"/>
    <col min="14605" max="14606" width="5.75" style="740" customWidth="1"/>
    <col min="14607" max="14607" width="6.875" style="740" customWidth="1"/>
    <col min="14608" max="14848" width="9" style="740"/>
    <col min="14849" max="14849" width="4.875" style="740" bestFit="1" customWidth="1"/>
    <col min="14850" max="14850" width="26.375" style="740" customWidth="1"/>
    <col min="14851" max="14851" width="4.125" style="740" customWidth="1"/>
    <col min="14852" max="14852" width="9.125" style="740" customWidth="1"/>
    <col min="14853" max="14854" width="6.875" style="740" customWidth="1"/>
    <col min="14855" max="14855" width="5.75" style="740" customWidth="1"/>
    <col min="14856" max="14857" width="6.25" style="740" bestFit="1" customWidth="1"/>
    <col min="14858" max="14858" width="5.75" style="740" customWidth="1"/>
    <col min="14859" max="14860" width="7.125" style="740" bestFit="1" customWidth="1"/>
    <col min="14861" max="14862" width="5.75" style="740" customWidth="1"/>
    <col min="14863" max="14863" width="6.875" style="740" customWidth="1"/>
    <col min="14864" max="15104" width="9" style="740"/>
    <col min="15105" max="15105" width="4.875" style="740" bestFit="1" customWidth="1"/>
    <col min="15106" max="15106" width="26.375" style="740" customWidth="1"/>
    <col min="15107" max="15107" width="4.125" style="740" customWidth="1"/>
    <col min="15108" max="15108" width="9.125" style="740" customWidth="1"/>
    <col min="15109" max="15110" width="6.875" style="740" customWidth="1"/>
    <col min="15111" max="15111" width="5.75" style="740" customWidth="1"/>
    <col min="15112" max="15113" width="6.25" style="740" bestFit="1" customWidth="1"/>
    <col min="15114" max="15114" width="5.75" style="740" customWidth="1"/>
    <col min="15115" max="15116" width="7.125" style="740" bestFit="1" customWidth="1"/>
    <col min="15117" max="15118" width="5.75" style="740" customWidth="1"/>
    <col min="15119" max="15119" width="6.875" style="740" customWidth="1"/>
    <col min="15120" max="15360" width="9" style="740"/>
    <col min="15361" max="15361" width="4.875" style="740" bestFit="1" customWidth="1"/>
    <col min="15362" max="15362" width="26.375" style="740" customWidth="1"/>
    <col min="15363" max="15363" width="4.125" style="740" customWidth="1"/>
    <col min="15364" max="15364" width="9.125" style="740" customWidth="1"/>
    <col min="15365" max="15366" width="6.875" style="740" customWidth="1"/>
    <col min="15367" max="15367" width="5.75" style="740" customWidth="1"/>
    <col min="15368" max="15369" width="6.25" style="740" bestFit="1" customWidth="1"/>
    <col min="15370" max="15370" width="5.75" style="740" customWidth="1"/>
    <col min="15371" max="15372" width="7.125" style="740" bestFit="1" customWidth="1"/>
    <col min="15373" max="15374" width="5.75" style="740" customWidth="1"/>
    <col min="15375" max="15375" width="6.875" style="740" customWidth="1"/>
    <col min="15376" max="15616" width="9" style="740"/>
    <col min="15617" max="15617" width="4.875" style="740" bestFit="1" customWidth="1"/>
    <col min="15618" max="15618" width="26.375" style="740" customWidth="1"/>
    <col min="15619" max="15619" width="4.125" style="740" customWidth="1"/>
    <col min="15620" max="15620" width="9.125" style="740" customWidth="1"/>
    <col min="15621" max="15622" width="6.875" style="740" customWidth="1"/>
    <col min="15623" max="15623" width="5.75" style="740" customWidth="1"/>
    <col min="15624" max="15625" width="6.25" style="740" bestFit="1" customWidth="1"/>
    <col min="15626" max="15626" width="5.75" style="740" customWidth="1"/>
    <col min="15627" max="15628" width="7.125" style="740" bestFit="1" customWidth="1"/>
    <col min="15629" max="15630" width="5.75" style="740" customWidth="1"/>
    <col min="15631" max="15631" width="6.875" style="740" customWidth="1"/>
    <col min="15632" max="15872" width="9" style="740"/>
    <col min="15873" max="15873" width="4.875" style="740" bestFit="1" customWidth="1"/>
    <col min="15874" max="15874" width="26.375" style="740" customWidth="1"/>
    <col min="15875" max="15875" width="4.125" style="740" customWidth="1"/>
    <col min="15876" max="15876" width="9.125" style="740" customWidth="1"/>
    <col min="15877" max="15878" width="6.875" style="740" customWidth="1"/>
    <col min="15879" max="15879" width="5.75" style="740" customWidth="1"/>
    <col min="15880" max="15881" width="6.25" style="740" bestFit="1" customWidth="1"/>
    <col min="15882" max="15882" width="5.75" style="740" customWidth="1"/>
    <col min="15883" max="15884" width="7.125" style="740" bestFit="1" customWidth="1"/>
    <col min="15885" max="15886" width="5.75" style="740" customWidth="1"/>
    <col min="15887" max="15887" width="6.875" style="740" customWidth="1"/>
    <col min="15888" max="16128" width="9" style="740"/>
    <col min="16129" max="16129" width="4.875" style="740" bestFit="1" customWidth="1"/>
    <col min="16130" max="16130" width="26.375" style="740" customWidth="1"/>
    <col min="16131" max="16131" width="4.125" style="740" customWidth="1"/>
    <col min="16132" max="16132" width="9.125" style="740" customWidth="1"/>
    <col min="16133" max="16134" width="6.875" style="740" customWidth="1"/>
    <col min="16135" max="16135" width="5.75" style="740" customWidth="1"/>
    <col min="16136" max="16137" width="6.25" style="740" bestFit="1" customWidth="1"/>
    <col min="16138" max="16138" width="5.75" style="740" customWidth="1"/>
    <col min="16139" max="16140" width="7.125" style="740" bestFit="1" customWidth="1"/>
    <col min="16141" max="16142" width="5.75" style="740" customWidth="1"/>
    <col min="16143" max="16143" width="6.875" style="740" customWidth="1"/>
    <col min="16144" max="16384" width="9" style="740"/>
  </cols>
  <sheetData>
    <row r="1" spans="1:20" ht="16.5" customHeight="1" x14ac:dyDescent="0.2">
      <c r="A1" s="1376" t="s">
        <v>2034</v>
      </c>
      <c r="B1" s="1376"/>
      <c r="C1" s="1376"/>
      <c r="D1" s="1376"/>
      <c r="E1" s="1376"/>
      <c r="F1" s="1376"/>
      <c r="G1" s="1376"/>
      <c r="H1" s="1376"/>
      <c r="I1" s="1376"/>
      <c r="J1" s="1376"/>
      <c r="K1" s="1376"/>
      <c r="L1" s="1376"/>
      <c r="M1" s="1376"/>
      <c r="N1" s="1376"/>
      <c r="O1" s="1376"/>
    </row>
    <row r="2" spans="1:20" ht="16.5" customHeight="1" x14ac:dyDescent="0.2">
      <c r="A2" s="1376" t="s">
        <v>2035</v>
      </c>
      <c r="B2" s="1376"/>
      <c r="C2" s="1376"/>
      <c r="D2" s="1376"/>
      <c r="E2" s="1376"/>
      <c r="F2" s="1376"/>
      <c r="G2" s="1376"/>
      <c r="H2" s="1376"/>
      <c r="I2" s="1376"/>
      <c r="J2" s="1376"/>
      <c r="K2" s="1376"/>
      <c r="L2" s="1376"/>
      <c r="M2" s="1376"/>
      <c r="N2" s="1376"/>
      <c r="O2" s="1376"/>
    </row>
    <row r="3" spans="1:20" ht="12" customHeight="1" x14ac:dyDescent="0.2">
      <c r="A3" s="849"/>
      <c r="B3" s="850"/>
      <c r="C3" s="850"/>
      <c r="D3" s="841"/>
      <c r="E3" s="841"/>
      <c r="F3" s="841"/>
      <c r="G3" s="841"/>
      <c r="H3" s="841"/>
      <c r="I3" s="841"/>
      <c r="J3" s="841"/>
      <c r="K3" s="841"/>
      <c r="L3" s="841"/>
      <c r="M3" s="841"/>
      <c r="N3" s="841"/>
      <c r="O3" s="841"/>
    </row>
    <row r="4" spans="1:20" s="741" customFormat="1" ht="15" customHeight="1" x14ac:dyDescent="0.2">
      <c r="A4" s="1357" t="s">
        <v>2</v>
      </c>
      <c r="B4" s="1358" t="s">
        <v>1659</v>
      </c>
      <c r="C4" s="1358" t="s">
        <v>1660</v>
      </c>
      <c r="D4" s="1377" t="s">
        <v>1929</v>
      </c>
      <c r="E4" s="1358" t="s">
        <v>2016</v>
      </c>
      <c r="F4" s="1358"/>
      <c r="G4" s="1358"/>
      <c r="H4" s="1358"/>
      <c r="I4" s="1358"/>
      <c r="J4" s="1358"/>
      <c r="K4" s="1358"/>
      <c r="L4" s="1358"/>
      <c r="M4" s="1358"/>
      <c r="N4" s="1358"/>
      <c r="O4" s="1358"/>
    </row>
    <row r="5" spans="1:20" s="741" customFormat="1" ht="24" x14ac:dyDescent="0.2">
      <c r="A5" s="1357"/>
      <c r="B5" s="1358"/>
      <c r="C5" s="1358"/>
      <c r="D5" s="1378"/>
      <c r="E5" s="748" t="s">
        <v>650</v>
      </c>
      <c r="F5" s="748" t="s">
        <v>861</v>
      </c>
      <c r="G5" s="748" t="s">
        <v>667</v>
      </c>
      <c r="H5" s="748" t="s">
        <v>712</v>
      </c>
      <c r="I5" s="748" t="s">
        <v>730</v>
      </c>
      <c r="J5" s="748" t="s">
        <v>660</v>
      </c>
      <c r="K5" s="748" t="s">
        <v>663</v>
      </c>
      <c r="L5" s="748" t="s">
        <v>675</v>
      </c>
      <c r="M5" s="748" t="s">
        <v>726</v>
      </c>
      <c r="N5" s="748" t="s">
        <v>687</v>
      </c>
      <c r="O5" s="748" t="s">
        <v>1059</v>
      </c>
    </row>
    <row r="6" spans="1:20" ht="13.5" customHeight="1" x14ac:dyDescent="0.2">
      <c r="A6" s="746" t="s">
        <v>17</v>
      </c>
      <c r="B6" s="747" t="s">
        <v>18</v>
      </c>
      <c r="C6" s="747" t="s">
        <v>1664</v>
      </c>
      <c r="D6" s="747" t="s">
        <v>1844</v>
      </c>
      <c r="E6" s="977" t="s">
        <v>19</v>
      </c>
      <c r="F6" s="748" t="s">
        <v>20</v>
      </c>
      <c r="G6" s="748" t="s">
        <v>21</v>
      </c>
      <c r="H6" s="748" t="s">
        <v>22</v>
      </c>
      <c r="I6" s="748" t="s">
        <v>23</v>
      </c>
      <c r="J6" s="748" t="s">
        <v>24</v>
      </c>
      <c r="K6" s="977" t="s">
        <v>25</v>
      </c>
      <c r="L6" s="977" t="s">
        <v>29</v>
      </c>
      <c r="M6" s="977" t="s">
        <v>1666</v>
      </c>
      <c r="N6" s="977" t="s">
        <v>2017</v>
      </c>
      <c r="O6" s="977" t="s">
        <v>2018</v>
      </c>
    </row>
    <row r="7" spans="1:20" ht="16.5" customHeight="1" x14ac:dyDescent="0.2">
      <c r="A7" s="871"/>
      <c r="B7" s="978" t="s">
        <v>2019</v>
      </c>
      <c r="C7" s="871"/>
      <c r="D7" s="270">
        <v>1180.08</v>
      </c>
      <c r="E7" s="270">
        <v>250.48219961856336</v>
      </c>
      <c r="F7" s="270">
        <v>7.76</v>
      </c>
      <c r="G7" s="270">
        <v>47.11</v>
      </c>
      <c r="H7" s="270">
        <v>139.54178639542278</v>
      </c>
      <c r="I7" s="270">
        <v>171.43993006993006</v>
      </c>
      <c r="J7" s="270">
        <v>64.17232040686585</v>
      </c>
      <c r="K7" s="270">
        <v>222.79</v>
      </c>
      <c r="L7" s="270">
        <v>114.92999999999999</v>
      </c>
      <c r="M7" s="270">
        <v>17.390000000000004</v>
      </c>
      <c r="N7" s="270">
        <v>44.813763509218049</v>
      </c>
      <c r="O7" s="270">
        <v>99.649999999999991</v>
      </c>
    </row>
    <row r="8" spans="1:20" s="980" customFormat="1" ht="16.149999999999999" customHeight="1" x14ac:dyDescent="0.2">
      <c r="A8" s="755">
        <v>1</v>
      </c>
      <c r="B8" s="811" t="s">
        <v>2004</v>
      </c>
      <c r="C8" s="879" t="s">
        <v>1669</v>
      </c>
      <c r="D8" s="856">
        <v>1172.06</v>
      </c>
      <c r="E8" s="856">
        <v>248.04219961856336</v>
      </c>
      <c r="F8" s="856">
        <v>7.76</v>
      </c>
      <c r="G8" s="856">
        <v>44.99</v>
      </c>
      <c r="H8" s="856">
        <v>139.09178639542279</v>
      </c>
      <c r="I8" s="856">
        <v>171.05993006993006</v>
      </c>
      <c r="J8" s="856">
        <v>63.372320406865853</v>
      </c>
      <c r="K8" s="856">
        <v>221.28</v>
      </c>
      <c r="L8" s="856">
        <v>114.92999999999999</v>
      </c>
      <c r="M8" s="856">
        <v>17.390000000000004</v>
      </c>
      <c r="N8" s="856">
        <v>44.683763509218046</v>
      </c>
      <c r="O8" s="856">
        <v>99.46</v>
      </c>
      <c r="P8" s="979"/>
      <c r="Q8" s="979">
        <v>99.999999999999986</v>
      </c>
      <c r="R8" s="979">
        <v>1180.0800000000002</v>
      </c>
      <c r="S8" s="980">
        <v>3043.43</v>
      </c>
      <c r="T8" s="979">
        <v>-1863.3499999999997</v>
      </c>
    </row>
    <row r="9" spans="1:20" ht="16.149999999999999" customHeight="1" x14ac:dyDescent="0.2">
      <c r="A9" s="981" t="s">
        <v>30</v>
      </c>
      <c r="B9" s="982" t="s">
        <v>1671</v>
      </c>
      <c r="C9" s="983" t="s">
        <v>1672</v>
      </c>
      <c r="D9" s="984">
        <v>13.659999999999998</v>
      </c>
      <c r="E9" s="984">
        <v>0</v>
      </c>
      <c r="F9" s="984">
        <v>0</v>
      </c>
      <c r="G9" s="984">
        <v>0</v>
      </c>
      <c r="H9" s="984">
        <v>9.129999999999999</v>
      </c>
      <c r="I9" s="984">
        <v>0</v>
      </c>
      <c r="J9" s="984">
        <v>3.25</v>
      </c>
      <c r="K9" s="984">
        <v>0</v>
      </c>
      <c r="L9" s="984">
        <v>0</v>
      </c>
      <c r="M9" s="984">
        <v>0</v>
      </c>
      <c r="N9" s="984">
        <v>1.28</v>
      </c>
      <c r="O9" s="984">
        <v>0</v>
      </c>
      <c r="R9" s="740">
        <v>1972.4199999999998</v>
      </c>
    </row>
    <row r="10" spans="1:20" ht="16.149999999999999" customHeight="1" x14ac:dyDescent="0.2">
      <c r="A10" s="763" t="s">
        <v>1673</v>
      </c>
      <c r="B10" s="764" t="s">
        <v>1674</v>
      </c>
      <c r="C10" s="765" t="s">
        <v>1675</v>
      </c>
      <c r="D10" s="985">
        <v>0</v>
      </c>
      <c r="E10" s="986">
        <v>0</v>
      </c>
      <c r="F10" s="986">
        <v>0</v>
      </c>
      <c r="G10" s="986">
        <v>0</v>
      </c>
      <c r="H10" s="986">
        <v>0</v>
      </c>
      <c r="I10" s="986">
        <v>0</v>
      </c>
      <c r="J10" s="986">
        <v>0</v>
      </c>
      <c r="K10" s="986">
        <v>0</v>
      </c>
      <c r="L10" s="986">
        <v>0</v>
      </c>
      <c r="M10" s="986">
        <v>0</v>
      </c>
      <c r="N10" s="986">
        <v>0</v>
      </c>
      <c r="O10" s="986">
        <v>0</v>
      </c>
      <c r="R10" s="843">
        <v>-792.33999999999969</v>
      </c>
    </row>
    <row r="11" spans="1:20" ht="16.149999999999999" customHeight="1" x14ac:dyDescent="0.2">
      <c r="A11" s="763" t="s">
        <v>1676</v>
      </c>
      <c r="B11" s="764" t="s">
        <v>1677</v>
      </c>
      <c r="C11" s="765" t="s">
        <v>1125</v>
      </c>
      <c r="D11" s="985">
        <v>13.659999999999998</v>
      </c>
      <c r="E11" s="986">
        <v>0</v>
      </c>
      <c r="F11" s="986">
        <v>0</v>
      </c>
      <c r="G11" s="986">
        <v>0</v>
      </c>
      <c r="H11" s="986">
        <v>9.129999999999999</v>
      </c>
      <c r="I11" s="986">
        <v>0</v>
      </c>
      <c r="J11" s="986">
        <v>3.25</v>
      </c>
      <c r="K11" s="986">
        <v>0</v>
      </c>
      <c r="L11" s="986">
        <v>0</v>
      </c>
      <c r="M11" s="986">
        <v>0</v>
      </c>
      <c r="N11" s="986">
        <v>1.28</v>
      </c>
      <c r="O11" s="986">
        <v>0</v>
      </c>
      <c r="R11" s="843">
        <v>1104.6699999999992</v>
      </c>
    </row>
    <row r="12" spans="1:20" ht="16.149999999999999" customHeight="1" x14ac:dyDescent="0.2">
      <c r="A12" s="758" t="s">
        <v>32</v>
      </c>
      <c r="B12" s="767" t="s">
        <v>1678</v>
      </c>
      <c r="C12" s="760" t="s">
        <v>154</v>
      </c>
      <c r="D12" s="985">
        <v>0</v>
      </c>
      <c r="E12" s="986">
        <v>0</v>
      </c>
      <c r="F12" s="986">
        <v>0</v>
      </c>
      <c r="G12" s="986">
        <v>0</v>
      </c>
      <c r="H12" s="986">
        <v>0</v>
      </c>
      <c r="I12" s="986">
        <v>0</v>
      </c>
      <c r="J12" s="986">
        <v>0</v>
      </c>
      <c r="K12" s="986">
        <v>0</v>
      </c>
      <c r="L12" s="986">
        <v>0</v>
      </c>
      <c r="M12" s="986">
        <v>0</v>
      </c>
      <c r="N12" s="986">
        <v>0</v>
      </c>
      <c r="O12" s="986">
        <v>0</v>
      </c>
      <c r="R12" s="740">
        <v>51.19</v>
      </c>
    </row>
    <row r="13" spans="1:20" ht="16.149999999999999" customHeight="1" x14ac:dyDescent="0.2">
      <c r="A13" s="758" t="s">
        <v>1679</v>
      </c>
      <c r="B13" s="768" t="s">
        <v>1680</v>
      </c>
      <c r="C13" s="760" t="s">
        <v>46</v>
      </c>
      <c r="D13" s="985">
        <v>1115.33</v>
      </c>
      <c r="E13" s="986">
        <v>248.04219961856336</v>
      </c>
      <c r="F13" s="986">
        <v>7.76</v>
      </c>
      <c r="G13" s="986">
        <v>44.84</v>
      </c>
      <c r="H13" s="986">
        <v>119.22178639542278</v>
      </c>
      <c r="I13" s="986">
        <v>170.29993006993007</v>
      </c>
      <c r="J13" s="986">
        <v>60.122320406865853</v>
      </c>
      <c r="K13" s="986">
        <v>221.28</v>
      </c>
      <c r="L13" s="986">
        <v>83.509999999999991</v>
      </c>
      <c r="M13" s="986">
        <v>17.390000000000004</v>
      </c>
      <c r="N13" s="986">
        <v>43.403763509218045</v>
      </c>
      <c r="O13" s="986">
        <v>99.46</v>
      </c>
      <c r="P13" s="843"/>
      <c r="Q13" s="843"/>
      <c r="R13" s="740">
        <v>24.220000000000002</v>
      </c>
    </row>
    <row r="14" spans="1:20" ht="16.149999999999999" customHeight="1" x14ac:dyDescent="0.2">
      <c r="A14" s="758" t="s">
        <v>1681</v>
      </c>
      <c r="B14" s="759" t="s">
        <v>1682</v>
      </c>
      <c r="C14" s="760" t="s">
        <v>1683</v>
      </c>
      <c r="D14" s="985">
        <v>0</v>
      </c>
      <c r="E14" s="986">
        <v>0</v>
      </c>
      <c r="F14" s="986">
        <v>0</v>
      </c>
      <c r="G14" s="986">
        <v>0</v>
      </c>
      <c r="H14" s="986">
        <v>0</v>
      </c>
      <c r="I14" s="986">
        <v>0</v>
      </c>
      <c r="J14" s="986">
        <v>0</v>
      </c>
      <c r="K14" s="986">
        <v>0</v>
      </c>
      <c r="L14" s="986">
        <v>0</v>
      </c>
      <c r="M14" s="986">
        <v>0</v>
      </c>
      <c r="N14" s="986">
        <v>0</v>
      </c>
      <c r="O14" s="986">
        <v>0</v>
      </c>
      <c r="R14" s="843">
        <v>1180.0799999999992</v>
      </c>
    </row>
    <row r="15" spans="1:20" ht="16.149999999999999" customHeight="1" x14ac:dyDescent="0.2">
      <c r="A15" s="758" t="s">
        <v>1684</v>
      </c>
      <c r="B15" s="769" t="s">
        <v>1685</v>
      </c>
      <c r="C15" s="760" t="s">
        <v>1686</v>
      </c>
      <c r="D15" s="985">
        <v>0</v>
      </c>
      <c r="E15" s="986">
        <v>0</v>
      </c>
      <c r="F15" s="986">
        <v>0</v>
      </c>
      <c r="G15" s="986">
        <v>0</v>
      </c>
      <c r="H15" s="986">
        <v>0</v>
      </c>
      <c r="I15" s="986">
        <v>0</v>
      </c>
      <c r="J15" s="986">
        <v>0</v>
      </c>
      <c r="K15" s="986">
        <v>0</v>
      </c>
      <c r="L15" s="986">
        <v>0</v>
      </c>
      <c r="M15" s="986">
        <v>0</v>
      </c>
      <c r="N15" s="986">
        <v>0</v>
      </c>
      <c r="O15" s="986">
        <v>0</v>
      </c>
      <c r="R15" s="976">
        <v>0</v>
      </c>
    </row>
    <row r="16" spans="1:20" s="980" customFormat="1" ht="16.149999999999999" customHeight="1" x14ac:dyDescent="0.2">
      <c r="A16" s="758" t="s">
        <v>1687</v>
      </c>
      <c r="B16" s="769" t="s">
        <v>1688</v>
      </c>
      <c r="C16" s="760" t="s">
        <v>308</v>
      </c>
      <c r="D16" s="985">
        <v>42.31</v>
      </c>
      <c r="E16" s="986">
        <v>0</v>
      </c>
      <c r="F16" s="986">
        <v>0</v>
      </c>
      <c r="G16" s="986">
        <v>0.15</v>
      </c>
      <c r="H16" s="986">
        <v>10.74</v>
      </c>
      <c r="I16" s="986">
        <v>0</v>
      </c>
      <c r="J16" s="986">
        <v>0</v>
      </c>
      <c r="K16" s="986">
        <v>0</v>
      </c>
      <c r="L16" s="986">
        <v>31.42</v>
      </c>
      <c r="M16" s="986">
        <v>0</v>
      </c>
      <c r="N16" s="986">
        <v>0</v>
      </c>
      <c r="O16" s="986">
        <v>0</v>
      </c>
    </row>
    <row r="17" spans="1:20" ht="24" x14ac:dyDescent="0.2">
      <c r="A17" s="763"/>
      <c r="B17" s="770" t="s">
        <v>1689</v>
      </c>
      <c r="C17" s="765" t="s">
        <v>1690</v>
      </c>
      <c r="D17" s="985">
        <v>0</v>
      </c>
      <c r="E17" s="986">
        <v>0</v>
      </c>
      <c r="F17" s="986">
        <v>0</v>
      </c>
      <c r="G17" s="986">
        <v>0</v>
      </c>
      <c r="H17" s="986">
        <v>0</v>
      </c>
      <c r="I17" s="986">
        <v>0</v>
      </c>
      <c r="J17" s="986">
        <v>0</v>
      </c>
      <c r="K17" s="986">
        <v>0</v>
      </c>
      <c r="L17" s="986">
        <v>0</v>
      </c>
      <c r="M17" s="986">
        <v>0</v>
      </c>
      <c r="N17" s="986">
        <v>0</v>
      </c>
      <c r="O17" s="986">
        <v>0</v>
      </c>
      <c r="Q17" s="740">
        <v>13.64</v>
      </c>
    </row>
    <row r="18" spans="1:20" ht="16.149999999999999" customHeight="1" x14ac:dyDescent="0.2">
      <c r="A18" s="758" t="s">
        <v>1691</v>
      </c>
      <c r="B18" s="769" t="s">
        <v>1692</v>
      </c>
      <c r="C18" s="760" t="s">
        <v>1693</v>
      </c>
      <c r="D18" s="985">
        <v>0.76</v>
      </c>
      <c r="E18" s="986">
        <v>0</v>
      </c>
      <c r="F18" s="986">
        <v>0</v>
      </c>
      <c r="G18" s="986">
        <v>0</v>
      </c>
      <c r="H18" s="986">
        <v>0</v>
      </c>
      <c r="I18" s="986">
        <v>0.76</v>
      </c>
      <c r="J18" s="986">
        <v>0</v>
      </c>
      <c r="K18" s="986">
        <v>0</v>
      </c>
      <c r="L18" s="986">
        <v>0</v>
      </c>
      <c r="M18" s="986">
        <v>0</v>
      </c>
      <c r="N18" s="986">
        <v>0</v>
      </c>
      <c r="O18" s="986">
        <v>0</v>
      </c>
      <c r="Q18" s="740">
        <v>12.39</v>
      </c>
    </row>
    <row r="19" spans="1:20" ht="16.149999999999999" customHeight="1" x14ac:dyDescent="0.2">
      <c r="A19" s="758" t="s">
        <v>1694</v>
      </c>
      <c r="B19" s="769" t="s">
        <v>1695</v>
      </c>
      <c r="C19" s="771" t="s">
        <v>1696</v>
      </c>
      <c r="D19" s="985">
        <v>0</v>
      </c>
      <c r="E19" s="986">
        <v>0</v>
      </c>
      <c r="F19" s="986">
        <v>0</v>
      </c>
      <c r="G19" s="986">
        <v>0</v>
      </c>
      <c r="H19" s="986">
        <v>0</v>
      </c>
      <c r="I19" s="986">
        <v>0</v>
      </c>
      <c r="J19" s="986">
        <v>0</v>
      </c>
      <c r="K19" s="986">
        <v>0</v>
      </c>
      <c r="L19" s="986">
        <v>0</v>
      </c>
      <c r="M19" s="986">
        <v>0</v>
      </c>
      <c r="N19" s="986">
        <v>0</v>
      </c>
      <c r="O19" s="986">
        <v>0</v>
      </c>
      <c r="Q19" s="740">
        <f>Q17-Q18</f>
        <v>1.25</v>
      </c>
    </row>
    <row r="20" spans="1:20" ht="16.149999999999999" customHeight="1" x14ac:dyDescent="0.2">
      <c r="A20" s="758" t="s">
        <v>1697</v>
      </c>
      <c r="B20" s="759" t="s">
        <v>1698</v>
      </c>
      <c r="C20" s="760" t="s">
        <v>1699</v>
      </c>
      <c r="D20" s="985">
        <v>0</v>
      </c>
      <c r="E20" s="986">
        <v>0</v>
      </c>
      <c r="F20" s="986">
        <v>0</v>
      </c>
      <c r="G20" s="986">
        <v>0</v>
      </c>
      <c r="H20" s="986">
        <v>0</v>
      </c>
      <c r="I20" s="986">
        <v>0</v>
      </c>
      <c r="J20" s="986">
        <v>0</v>
      </c>
      <c r="K20" s="986">
        <v>0</v>
      </c>
      <c r="L20" s="986">
        <v>0</v>
      </c>
      <c r="M20" s="986">
        <v>0</v>
      </c>
      <c r="N20" s="986">
        <v>0</v>
      </c>
      <c r="O20" s="986">
        <v>0</v>
      </c>
    </row>
    <row r="21" spans="1:20" ht="16.149999999999999" customHeight="1" x14ac:dyDescent="0.2">
      <c r="A21" s="772" t="s">
        <v>1700</v>
      </c>
      <c r="B21" s="773" t="s">
        <v>1701</v>
      </c>
      <c r="C21" s="774" t="s">
        <v>638</v>
      </c>
      <c r="D21" s="987">
        <v>0</v>
      </c>
      <c r="E21" s="988">
        <v>0</v>
      </c>
      <c r="F21" s="988">
        <v>0</v>
      </c>
      <c r="G21" s="988">
        <v>0</v>
      </c>
      <c r="H21" s="988">
        <v>0</v>
      </c>
      <c r="I21" s="988">
        <v>0</v>
      </c>
      <c r="J21" s="988">
        <v>0</v>
      </c>
      <c r="K21" s="988">
        <v>0</v>
      </c>
      <c r="L21" s="988">
        <v>0</v>
      </c>
      <c r="M21" s="988">
        <v>0</v>
      </c>
      <c r="N21" s="988">
        <v>0</v>
      </c>
      <c r="O21" s="988">
        <v>0</v>
      </c>
      <c r="Q21" s="979"/>
      <c r="S21" s="989"/>
      <c r="T21" s="990"/>
    </row>
    <row r="22" spans="1:20" s="1082" customFormat="1" ht="16.149999999999999" customHeight="1" x14ac:dyDescent="0.2">
      <c r="A22" s="1077">
        <v>2</v>
      </c>
      <c r="B22" s="1078" t="s">
        <v>2005</v>
      </c>
      <c r="C22" s="1079" t="s">
        <v>1703</v>
      </c>
      <c r="D22" s="1080">
        <v>8.02</v>
      </c>
      <c r="E22" s="1081">
        <v>2.44</v>
      </c>
      <c r="F22" s="1081">
        <v>0</v>
      </c>
      <c r="G22" s="1081">
        <v>2.12</v>
      </c>
      <c r="H22" s="1081">
        <v>0.45</v>
      </c>
      <c r="I22" s="1081">
        <v>0.38</v>
      </c>
      <c r="J22" s="1081">
        <v>0.8</v>
      </c>
      <c r="K22" s="1081">
        <v>1.51</v>
      </c>
      <c r="L22" s="1081">
        <v>0</v>
      </c>
      <c r="M22" s="1081">
        <v>0</v>
      </c>
      <c r="N22" s="1081">
        <v>0.13</v>
      </c>
      <c r="O22" s="1081">
        <v>0.19</v>
      </c>
    </row>
    <row r="23" spans="1:20" ht="16.149999999999999" customHeight="1" x14ac:dyDescent="0.2">
      <c r="A23" s="789" t="s">
        <v>41</v>
      </c>
      <c r="B23" s="982" t="s">
        <v>1704</v>
      </c>
      <c r="C23" s="991" t="s">
        <v>505</v>
      </c>
      <c r="D23" s="984">
        <v>5.58</v>
      </c>
      <c r="E23" s="992">
        <v>0</v>
      </c>
      <c r="F23" s="992">
        <v>0</v>
      </c>
      <c r="G23" s="992">
        <v>2.12</v>
      </c>
      <c r="H23" s="992">
        <v>0.45</v>
      </c>
      <c r="I23" s="992">
        <v>0.38</v>
      </c>
      <c r="J23" s="992">
        <v>0.8</v>
      </c>
      <c r="K23" s="992">
        <v>1.51</v>
      </c>
      <c r="L23" s="992">
        <v>0</v>
      </c>
      <c r="M23" s="992">
        <v>0</v>
      </c>
      <c r="N23" s="992">
        <v>0.13</v>
      </c>
      <c r="O23" s="992">
        <v>0.19</v>
      </c>
    </row>
    <row r="24" spans="1:20" ht="16.149999999999999" customHeight="1" x14ac:dyDescent="0.2">
      <c r="A24" s="777" t="s">
        <v>611</v>
      </c>
      <c r="B24" s="759" t="s">
        <v>1705</v>
      </c>
      <c r="C24" s="771" t="s">
        <v>856</v>
      </c>
      <c r="D24" s="985">
        <v>2.44</v>
      </c>
      <c r="E24" s="986">
        <v>2.44</v>
      </c>
      <c r="F24" s="986">
        <v>0</v>
      </c>
      <c r="G24" s="986">
        <v>0</v>
      </c>
      <c r="H24" s="986">
        <v>0</v>
      </c>
      <c r="I24" s="986">
        <v>0</v>
      </c>
      <c r="J24" s="986">
        <v>0</v>
      </c>
      <c r="K24" s="986">
        <v>0</v>
      </c>
      <c r="L24" s="986">
        <v>0</v>
      </c>
      <c r="M24" s="986">
        <v>0</v>
      </c>
      <c r="N24" s="986">
        <v>0</v>
      </c>
      <c r="O24" s="986">
        <v>0</v>
      </c>
    </row>
    <row r="25" spans="1:20" ht="16.149999999999999" customHeight="1" x14ac:dyDescent="0.2">
      <c r="A25" s="777" t="s">
        <v>878</v>
      </c>
      <c r="B25" s="759" t="s">
        <v>1706</v>
      </c>
      <c r="C25" s="771" t="s">
        <v>945</v>
      </c>
      <c r="D25" s="985">
        <v>0</v>
      </c>
      <c r="E25" s="986">
        <v>0</v>
      </c>
      <c r="F25" s="986">
        <v>0</v>
      </c>
      <c r="G25" s="986">
        <v>0</v>
      </c>
      <c r="H25" s="986">
        <v>0</v>
      </c>
      <c r="I25" s="986">
        <v>0</v>
      </c>
      <c r="J25" s="986">
        <v>0</v>
      </c>
      <c r="K25" s="986">
        <v>0</v>
      </c>
      <c r="L25" s="986">
        <v>0</v>
      </c>
      <c r="M25" s="986">
        <v>0</v>
      </c>
      <c r="N25" s="986">
        <v>0</v>
      </c>
      <c r="O25" s="986">
        <v>0</v>
      </c>
    </row>
    <row r="26" spans="1:20" ht="16.149999999999999" customHeight="1" x14ac:dyDescent="0.2">
      <c r="A26" s="777" t="s">
        <v>1707</v>
      </c>
      <c r="B26" s="778" t="s">
        <v>1708</v>
      </c>
      <c r="C26" s="771" t="s">
        <v>47</v>
      </c>
      <c r="D26" s="985">
        <v>0</v>
      </c>
      <c r="E26" s="986">
        <v>0</v>
      </c>
      <c r="F26" s="986">
        <v>0</v>
      </c>
      <c r="G26" s="986">
        <v>0</v>
      </c>
      <c r="H26" s="986">
        <v>0</v>
      </c>
      <c r="I26" s="986">
        <v>0</v>
      </c>
      <c r="J26" s="986">
        <v>0</v>
      </c>
      <c r="K26" s="986">
        <v>0</v>
      </c>
      <c r="L26" s="986">
        <v>0</v>
      </c>
      <c r="M26" s="986">
        <v>0</v>
      </c>
      <c r="N26" s="986">
        <v>0</v>
      </c>
      <c r="O26" s="986">
        <v>0</v>
      </c>
    </row>
    <row r="27" spans="1:20" ht="16.149999999999999" customHeight="1" x14ac:dyDescent="0.2">
      <c r="A27" s="777" t="s">
        <v>1709</v>
      </c>
      <c r="B27" s="778" t="s">
        <v>1710</v>
      </c>
      <c r="C27" s="771" t="s">
        <v>448</v>
      </c>
      <c r="D27" s="985">
        <v>0</v>
      </c>
      <c r="E27" s="986">
        <v>0</v>
      </c>
      <c r="F27" s="986">
        <v>0</v>
      </c>
      <c r="G27" s="986">
        <v>0</v>
      </c>
      <c r="H27" s="986">
        <v>0</v>
      </c>
      <c r="I27" s="986">
        <v>0</v>
      </c>
      <c r="J27" s="986">
        <v>0</v>
      </c>
      <c r="K27" s="986">
        <v>0</v>
      </c>
      <c r="L27" s="986">
        <v>0</v>
      </c>
      <c r="M27" s="986">
        <v>0</v>
      </c>
      <c r="N27" s="986">
        <v>0</v>
      </c>
      <c r="O27" s="986">
        <v>0</v>
      </c>
    </row>
    <row r="28" spans="1:20" ht="16.149999999999999" customHeight="1" x14ac:dyDescent="0.2">
      <c r="A28" s="777" t="s">
        <v>1711</v>
      </c>
      <c r="B28" s="769" t="s">
        <v>1712</v>
      </c>
      <c r="C28" s="771" t="s">
        <v>1713</v>
      </c>
      <c r="D28" s="985">
        <v>0</v>
      </c>
      <c r="E28" s="986">
        <v>0</v>
      </c>
      <c r="F28" s="986">
        <v>0</v>
      </c>
      <c r="G28" s="986">
        <v>0</v>
      </c>
      <c r="H28" s="986">
        <v>0</v>
      </c>
      <c r="I28" s="986">
        <v>0</v>
      </c>
      <c r="J28" s="986">
        <v>0</v>
      </c>
      <c r="K28" s="986">
        <v>0</v>
      </c>
      <c r="L28" s="986">
        <v>0</v>
      </c>
      <c r="M28" s="986">
        <v>0</v>
      </c>
      <c r="N28" s="986">
        <v>0</v>
      </c>
      <c r="O28" s="986">
        <v>0</v>
      </c>
    </row>
    <row r="29" spans="1:20" ht="16.149999999999999" customHeight="1" x14ac:dyDescent="0.2">
      <c r="A29" s="777" t="s">
        <v>1714</v>
      </c>
      <c r="B29" s="780" t="s">
        <v>1715</v>
      </c>
      <c r="C29" s="781" t="s">
        <v>938</v>
      </c>
      <c r="D29" s="985">
        <v>0</v>
      </c>
      <c r="E29" s="986">
        <v>0</v>
      </c>
      <c r="F29" s="986">
        <v>0</v>
      </c>
      <c r="G29" s="986">
        <v>0</v>
      </c>
      <c r="H29" s="986">
        <v>0</v>
      </c>
      <c r="I29" s="986">
        <v>0</v>
      </c>
      <c r="J29" s="986">
        <v>0</v>
      </c>
      <c r="K29" s="986">
        <v>0</v>
      </c>
      <c r="L29" s="986">
        <v>0</v>
      </c>
      <c r="M29" s="986">
        <v>0</v>
      </c>
      <c r="N29" s="986">
        <v>0</v>
      </c>
      <c r="O29" s="986">
        <v>0</v>
      </c>
    </row>
    <row r="30" spans="1:20" ht="23.25" customHeight="1" x14ac:dyDescent="0.2">
      <c r="A30" s="782" t="s">
        <v>1716</v>
      </c>
      <c r="B30" s="764" t="s">
        <v>1717</v>
      </c>
      <c r="C30" s="781" t="s">
        <v>1718</v>
      </c>
      <c r="D30" s="985">
        <v>0</v>
      </c>
      <c r="E30" s="986">
        <v>0</v>
      </c>
      <c r="F30" s="986">
        <v>0</v>
      </c>
      <c r="G30" s="986">
        <v>0</v>
      </c>
      <c r="H30" s="986">
        <v>0</v>
      </c>
      <c r="I30" s="986">
        <v>0</v>
      </c>
      <c r="J30" s="986">
        <v>0</v>
      </c>
      <c r="K30" s="986">
        <v>0</v>
      </c>
      <c r="L30" s="986">
        <v>0</v>
      </c>
      <c r="M30" s="986">
        <v>0</v>
      </c>
      <c r="N30" s="986">
        <v>0</v>
      </c>
      <c r="O30" s="986">
        <v>0</v>
      </c>
    </row>
    <row r="31" spans="1:20" s="980" customFormat="1" ht="15" customHeight="1" x14ac:dyDescent="0.2">
      <c r="A31" s="777" t="s">
        <v>1719</v>
      </c>
      <c r="B31" s="780" t="s">
        <v>1720</v>
      </c>
      <c r="C31" s="781" t="s">
        <v>1017</v>
      </c>
      <c r="D31" s="985">
        <v>0</v>
      </c>
      <c r="E31" s="986">
        <v>0</v>
      </c>
      <c r="F31" s="986">
        <v>0</v>
      </c>
      <c r="G31" s="986">
        <v>0</v>
      </c>
      <c r="H31" s="986">
        <v>0</v>
      </c>
      <c r="I31" s="986">
        <v>0</v>
      </c>
      <c r="J31" s="986">
        <v>0</v>
      </c>
      <c r="K31" s="986">
        <v>0</v>
      </c>
      <c r="L31" s="986">
        <v>0</v>
      </c>
      <c r="M31" s="986">
        <v>0</v>
      </c>
      <c r="N31" s="986">
        <v>0</v>
      </c>
      <c r="O31" s="986">
        <v>0</v>
      </c>
    </row>
    <row r="32" spans="1:20" s="980" customFormat="1" ht="15" customHeight="1" x14ac:dyDescent="0.2">
      <c r="A32" s="777" t="s">
        <v>1721</v>
      </c>
      <c r="B32" s="780" t="s">
        <v>1722</v>
      </c>
      <c r="C32" s="781" t="s">
        <v>608</v>
      </c>
      <c r="D32" s="985">
        <v>0</v>
      </c>
      <c r="E32" s="986">
        <v>0</v>
      </c>
      <c r="F32" s="986">
        <v>0</v>
      </c>
      <c r="G32" s="986">
        <v>0</v>
      </c>
      <c r="H32" s="986">
        <v>0</v>
      </c>
      <c r="I32" s="986">
        <v>0</v>
      </c>
      <c r="J32" s="986">
        <v>0</v>
      </c>
      <c r="K32" s="986">
        <v>0</v>
      </c>
      <c r="L32" s="986">
        <v>0</v>
      </c>
      <c r="M32" s="986">
        <v>0</v>
      </c>
      <c r="N32" s="986">
        <v>0</v>
      </c>
      <c r="O32" s="986">
        <v>0</v>
      </c>
    </row>
    <row r="33" spans="1:15" s="980" customFormat="1" ht="15" customHeight="1" x14ac:dyDescent="0.2">
      <c r="A33" s="777" t="s">
        <v>1723</v>
      </c>
      <c r="B33" s="780" t="s">
        <v>1724</v>
      </c>
      <c r="C33" s="781" t="s">
        <v>477</v>
      </c>
      <c r="D33" s="985">
        <v>0</v>
      </c>
      <c r="E33" s="986">
        <v>0</v>
      </c>
      <c r="F33" s="986">
        <v>0</v>
      </c>
      <c r="G33" s="986">
        <v>0</v>
      </c>
      <c r="H33" s="986">
        <v>0</v>
      </c>
      <c r="I33" s="986">
        <v>0</v>
      </c>
      <c r="J33" s="986">
        <v>0</v>
      </c>
      <c r="K33" s="986">
        <v>0</v>
      </c>
      <c r="L33" s="986">
        <v>0</v>
      </c>
      <c r="M33" s="986">
        <v>0</v>
      </c>
      <c r="N33" s="986">
        <v>0</v>
      </c>
      <c r="O33" s="986">
        <v>0</v>
      </c>
    </row>
    <row r="34" spans="1:15" s="980" customFormat="1" ht="24" x14ac:dyDescent="0.2">
      <c r="A34" s="782" t="s">
        <v>1725</v>
      </c>
      <c r="B34" s="764" t="s">
        <v>1726</v>
      </c>
      <c r="C34" s="781" t="s">
        <v>1727</v>
      </c>
      <c r="D34" s="985">
        <v>0</v>
      </c>
      <c r="E34" s="986">
        <v>0</v>
      </c>
      <c r="F34" s="986">
        <v>0</v>
      </c>
      <c r="G34" s="986">
        <v>0</v>
      </c>
      <c r="H34" s="986">
        <v>0</v>
      </c>
      <c r="I34" s="986">
        <v>0</v>
      </c>
      <c r="J34" s="986">
        <v>0</v>
      </c>
      <c r="K34" s="986">
        <v>0</v>
      </c>
      <c r="L34" s="986">
        <v>0</v>
      </c>
      <c r="M34" s="986">
        <v>0</v>
      </c>
      <c r="N34" s="986">
        <v>0</v>
      </c>
      <c r="O34" s="986">
        <v>0</v>
      </c>
    </row>
    <row r="35" spans="1:15" s="980" customFormat="1" ht="15" customHeight="1" x14ac:dyDescent="0.2">
      <c r="A35" s="782" t="s">
        <v>1728</v>
      </c>
      <c r="B35" s="764" t="s">
        <v>1729</v>
      </c>
      <c r="C35" s="781" t="s">
        <v>1730</v>
      </c>
      <c r="D35" s="985">
        <v>0</v>
      </c>
      <c r="E35" s="986">
        <v>0</v>
      </c>
      <c r="F35" s="986">
        <v>0</v>
      </c>
      <c r="G35" s="986">
        <v>0</v>
      </c>
      <c r="H35" s="986">
        <v>0</v>
      </c>
      <c r="I35" s="986">
        <v>0</v>
      </c>
      <c r="J35" s="986">
        <v>0</v>
      </c>
      <c r="K35" s="986">
        <v>0</v>
      </c>
      <c r="L35" s="986">
        <v>0</v>
      </c>
      <c r="M35" s="986">
        <v>0</v>
      </c>
      <c r="N35" s="986">
        <v>0</v>
      </c>
      <c r="O35" s="986">
        <v>0</v>
      </c>
    </row>
    <row r="36" spans="1:15" s="980" customFormat="1" ht="15" customHeight="1" x14ac:dyDescent="0.2">
      <c r="A36" s="782" t="s">
        <v>1731</v>
      </c>
      <c r="B36" s="764" t="s">
        <v>1732</v>
      </c>
      <c r="C36" s="781" t="s">
        <v>1733</v>
      </c>
      <c r="D36" s="985">
        <v>0</v>
      </c>
      <c r="E36" s="986">
        <v>0</v>
      </c>
      <c r="F36" s="986">
        <v>0</v>
      </c>
      <c r="G36" s="986">
        <v>0</v>
      </c>
      <c r="H36" s="986">
        <v>0</v>
      </c>
      <c r="I36" s="986">
        <v>0</v>
      </c>
      <c r="J36" s="986">
        <v>0</v>
      </c>
      <c r="K36" s="986">
        <v>0</v>
      </c>
      <c r="L36" s="986">
        <v>0</v>
      </c>
      <c r="M36" s="986">
        <v>0</v>
      </c>
      <c r="N36" s="986">
        <v>0</v>
      </c>
      <c r="O36" s="986">
        <v>0</v>
      </c>
    </row>
    <row r="37" spans="1:15" s="980" customFormat="1" ht="15" customHeight="1" x14ac:dyDescent="0.2">
      <c r="A37" s="782" t="s">
        <v>1734</v>
      </c>
      <c r="B37" s="764" t="s">
        <v>1735</v>
      </c>
      <c r="C37" s="781" t="s">
        <v>1736</v>
      </c>
      <c r="D37" s="985">
        <v>0</v>
      </c>
      <c r="E37" s="986">
        <v>0</v>
      </c>
      <c r="F37" s="986">
        <v>0</v>
      </c>
      <c r="G37" s="986">
        <v>0</v>
      </c>
      <c r="H37" s="986">
        <v>0</v>
      </c>
      <c r="I37" s="986">
        <v>0</v>
      </c>
      <c r="J37" s="986">
        <v>0</v>
      </c>
      <c r="K37" s="986">
        <v>0</v>
      </c>
      <c r="L37" s="986">
        <v>0</v>
      </c>
      <c r="M37" s="986">
        <v>0</v>
      </c>
      <c r="N37" s="986">
        <v>0</v>
      </c>
      <c r="O37" s="986">
        <v>0</v>
      </c>
    </row>
    <row r="38" spans="1:15" s="980" customFormat="1" ht="15" customHeight="1" x14ac:dyDescent="0.2">
      <c r="A38" s="782" t="s">
        <v>1737</v>
      </c>
      <c r="B38" s="764" t="s">
        <v>1738</v>
      </c>
      <c r="C38" s="781" t="s">
        <v>1739</v>
      </c>
      <c r="D38" s="985">
        <v>0</v>
      </c>
      <c r="E38" s="986">
        <v>0</v>
      </c>
      <c r="F38" s="986">
        <v>0</v>
      </c>
      <c r="G38" s="986">
        <v>0</v>
      </c>
      <c r="H38" s="986">
        <v>0</v>
      </c>
      <c r="I38" s="986">
        <v>0</v>
      </c>
      <c r="J38" s="986">
        <v>0</v>
      </c>
      <c r="K38" s="986">
        <v>0</v>
      </c>
      <c r="L38" s="986">
        <v>0</v>
      </c>
      <c r="M38" s="986">
        <v>0</v>
      </c>
      <c r="N38" s="986">
        <v>0</v>
      </c>
      <c r="O38" s="986">
        <v>0</v>
      </c>
    </row>
    <row r="39" spans="1:15" s="980" customFormat="1" ht="15" customHeight="1" x14ac:dyDescent="0.2">
      <c r="A39" s="782" t="s">
        <v>1740</v>
      </c>
      <c r="B39" s="769" t="s">
        <v>1741</v>
      </c>
      <c r="C39" s="771" t="s">
        <v>1742</v>
      </c>
      <c r="D39" s="985">
        <v>0</v>
      </c>
      <c r="E39" s="986">
        <v>0</v>
      </c>
      <c r="F39" s="986">
        <v>0</v>
      </c>
      <c r="G39" s="986">
        <v>0</v>
      </c>
      <c r="H39" s="986">
        <v>0</v>
      </c>
      <c r="I39" s="986">
        <v>0</v>
      </c>
      <c r="J39" s="986">
        <v>0</v>
      </c>
      <c r="K39" s="986">
        <v>0</v>
      </c>
      <c r="L39" s="986">
        <v>0</v>
      </c>
      <c r="M39" s="986">
        <v>0</v>
      </c>
      <c r="N39" s="986">
        <v>0</v>
      </c>
      <c r="O39" s="986">
        <v>0</v>
      </c>
    </row>
    <row r="40" spans="1:15" ht="16.149999999999999" customHeight="1" x14ac:dyDescent="0.2">
      <c r="A40" s="777" t="s">
        <v>1743</v>
      </c>
      <c r="B40" s="759" t="s">
        <v>1744</v>
      </c>
      <c r="C40" s="771" t="s">
        <v>315</v>
      </c>
      <c r="D40" s="985">
        <v>0</v>
      </c>
      <c r="E40" s="986">
        <v>0</v>
      </c>
      <c r="F40" s="986">
        <v>0</v>
      </c>
      <c r="G40" s="986">
        <v>0</v>
      </c>
      <c r="H40" s="986">
        <v>0</v>
      </c>
      <c r="I40" s="986">
        <v>0</v>
      </c>
      <c r="J40" s="986">
        <v>0</v>
      </c>
      <c r="K40" s="986">
        <v>0</v>
      </c>
      <c r="L40" s="986">
        <v>0</v>
      </c>
      <c r="M40" s="986">
        <v>0</v>
      </c>
      <c r="N40" s="986">
        <v>0</v>
      </c>
      <c r="O40" s="986">
        <v>0</v>
      </c>
    </row>
    <row r="41" spans="1:15" ht="16.149999999999999" customHeight="1" x14ac:dyDescent="0.2">
      <c r="A41" s="777" t="s">
        <v>1748</v>
      </c>
      <c r="B41" s="759" t="s">
        <v>1745</v>
      </c>
      <c r="C41" s="771" t="s">
        <v>276</v>
      </c>
      <c r="D41" s="985">
        <v>0</v>
      </c>
      <c r="E41" s="986">
        <v>0</v>
      </c>
      <c r="F41" s="986">
        <v>0</v>
      </c>
      <c r="G41" s="986">
        <v>0</v>
      </c>
      <c r="H41" s="986">
        <v>0</v>
      </c>
      <c r="I41" s="986">
        <v>0</v>
      </c>
      <c r="J41" s="986">
        <v>0</v>
      </c>
      <c r="K41" s="986">
        <v>0</v>
      </c>
      <c r="L41" s="986">
        <v>0</v>
      </c>
      <c r="M41" s="986">
        <v>0</v>
      </c>
      <c r="N41" s="986">
        <v>0</v>
      </c>
      <c r="O41" s="986">
        <v>0</v>
      </c>
    </row>
    <row r="42" spans="1:15" ht="16.149999999999999" customHeight="1" x14ac:dyDescent="0.2">
      <c r="A42" s="777" t="s">
        <v>1750</v>
      </c>
      <c r="B42" s="759" t="s">
        <v>1746</v>
      </c>
      <c r="C42" s="771" t="s">
        <v>1747</v>
      </c>
      <c r="D42" s="985">
        <v>0</v>
      </c>
      <c r="E42" s="986">
        <v>0</v>
      </c>
      <c r="F42" s="986">
        <v>0</v>
      </c>
      <c r="G42" s="986">
        <v>0</v>
      </c>
      <c r="H42" s="986">
        <v>0</v>
      </c>
      <c r="I42" s="986">
        <v>0</v>
      </c>
      <c r="J42" s="986">
        <v>0</v>
      </c>
      <c r="K42" s="986">
        <v>0</v>
      </c>
      <c r="L42" s="986">
        <v>0</v>
      </c>
      <c r="M42" s="986">
        <v>0</v>
      </c>
      <c r="N42" s="986">
        <v>0</v>
      </c>
      <c r="O42" s="986">
        <v>0</v>
      </c>
    </row>
    <row r="43" spans="1:15" ht="23.25" customHeight="1" x14ac:dyDescent="0.2">
      <c r="A43" s="782" t="s">
        <v>1752</v>
      </c>
      <c r="B43" s="759" t="s">
        <v>1749</v>
      </c>
      <c r="C43" s="771" t="s">
        <v>649</v>
      </c>
      <c r="D43" s="985">
        <v>0</v>
      </c>
      <c r="E43" s="986">
        <v>0</v>
      </c>
      <c r="F43" s="986">
        <v>0</v>
      </c>
      <c r="G43" s="986">
        <v>0</v>
      </c>
      <c r="H43" s="986">
        <v>0</v>
      </c>
      <c r="I43" s="986">
        <v>0</v>
      </c>
      <c r="J43" s="986">
        <v>0</v>
      </c>
      <c r="K43" s="986">
        <v>0</v>
      </c>
      <c r="L43" s="986">
        <v>0</v>
      </c>
      <c r="M43" s="986">
        <v>0</v>
      </c>
      <c r="N43" s="986">
        <v>0</v>
      </c>
      <c r="O43" s="986">
        <v>0</v>
      </c>
    </row>
    <row r="44" spans="1:15" s="980" customFormat="1" ht="15" customHeight="1" x14ac:dyDescent="0.2">
      <c r="A44" s="782" t="s">
        <v>2002</v>
      </c>
      <c r="B44" s="759" t="s">
        <v>1751</v>
      </c>
      <c r="C44" s="771" t="s">
        <v>711</v>
      </c>
      <c r="D44" s="985">
        <v>0</v>
      </c>
      <c r="E44" s="986">
        <v>0</v>
      </c>
      <c r="F44" s="986">
        <v>0</v>
      </c>
      <c r="G44" s="986">
        <v>0</v>
      </c>
      <c r="H44" s="986">
        <v>0</v>
      </c>
      <c r="I44" s="986">
        <v>0</v>
      </c>
      <c r="J44" s="986">
        <v>0</v>
      </c>
      <c r="K44" s="986">
        <v>0</v>
      </c>
      <c r="L44" s="986">
        <v>0</v>
      </c>
      <c r="M44" s="986">
        <v>0</v>
      </c>
      <c r="N44" s="986">
        <v>0</v>
      </c>
      <c r="O44" s="986">
        <v>0</v>
      </c>
    </row>
    <row r="45" spans="1:15" s="980" customFormat="1" ht="15" customHeight="1" x14ac:dyDescent="0.2">
      <c r="A45" s="782" t="s">
        <v>2003</v>
      </c>
      <c r="B45" s="759" t="s">
        <v>1753</v>
      </c>
      <c r="C45" s="771" t="s">
        <v>1754</v>
      </c>
      <c r="D45" s="985">
        <v>0</v>
      </c>
      <c r="E45" s="986">
        <v>0</v>
      </c>
      <c r="F45" s="986">
        <v>0</v>
      </c>
      <c r="G45" s="986">
        <v>0</v>
      </c>
      <c r="H45" s="986">
        <v>0</v>
      </c>
      <c r="I45" s="986">
        <v>0</v>
      </c>
      <c r="J45" s="986">
        <v>0</v>
      </c>
      <c r="K45" s="986">
        <v>0</v>
      </c>
      <c r="L45" s="986">
        <v>0</v>
      </c>
      <c r="M45" s="986">
        <v>0</v>
      </c>
      <c r="N45" s="986">
        <v>0</v>
      </c>
      <c r="O45" s="986">
        <v>0</v>
      </c>
    </row>
    <row r="46" spans="1:15" s="980" customFormat="1" ht="15" customHeight="1" x14ac:dyDescent="0.2">
      <c r="A46" s="777" t="s">
        <v>1755</v>
      </c>
      <c r="B46" s="759" t="s">
        <v>1756</v>
      </c>
      <c r="C46" s="771" t="s">
        <v>1757</v>
      </c>
      <c r="D46" s="985">
        <v>0</v>
      </c>
      <c r="E46" s="986">
        <v>0</v>
      </c>
      <c r="F46" s="986">
        <v>0</v>
      </c>
      <c r="G46" s="986">
        <v>0</v>
      </c>
      <c r="H46" s="986">
        <v>0</v>
      </c>
      <c r="I46" s="986">
        <v>0</v>
      </c>
      <c r="J46" s="986">
        <v>0</v>
      </c>
      <c r="K46" s="986">
        <v>0</v>
      </c>
      <c r="L46" s="986">
        <v>0</v>
      </c>
      <c r="M46" s="986">
        <v>0</v>
      </c>
      <c r="N46" s="986">
        <v>0</v>
      </c>
      <c r="O46" s="986">
        <v>0</v>
      </c>
    </row>
    <row r="47" spans="1:15" ht="16.149999999999999" customHeight="1" x14ac:dyDescent="0.2">
      <c r="A47" s="777" t="s">
        <v>1758</v>
      </c>
      <c r="B47" s="780" t="s">
        <v>1759</v>
      </c>
      <c r="C47" s="781" t="s">
        <v>57</v>
      </c>
      <c r="D47" s="985">
        <v>0</v>
      </c>
      <c r="E47" s="986">
        <v>0</v>
      </c>
      <c r="F47" s="986">
        <v>0</v>
      </c>
      <c r="G47" s="986">
        <v>0</v>
      </c>
      <c r="H47" s="986">
        <v>0</v>
      </c>
      <c r="I47" s="986">
        <v>0</v>
      </c>
      <c r="J47" s="986">
        <v>0</v>
      </c>
      <c r="K47" s="986">
        <v>0</v>
      </c>
      <c r="L47" s="986">
        <v>0</v>
      </c>
      <c r="M47" s="986">
        <v>0</v>
      </c>
      <c r="N47" s="986">
        <v>0</v>
      </c>
      <c r="O47" s="986">
        <v>0</v>
      </c>
    </row>
    <row r="48" spans="1:15" ht="16.149999999999999" customHeight="1" x14ac:dyDescent="0.2">
      <c r="A48" s="777" t="s">
        <v>1760</v>
      </c>
      <c r="B48" s="780" t="s">
        <v>1761</v>
      </c>
      <c r="C48" s="781" t="s">
        <v>88</v>
      </c>
      <c r="D48" s="985">
        <v>0</v>
      </c>
      <c r="E48" s="986">
        <v>0</v>
      </c>
      <c r="F48" s="986">
        <v>0</v>
      </c>
      <c r="G48" s="986">
        <v>0</v>
      </c>
      <c r="H48" s="986">
        <v>0</v>
      </c>
      <c r="I48" s="986">
        <v>0</v>
      </c>
      <c r="J48" s="986">
        <v>0</v>
      </c>
      <c r="K48" s="986">
        <v>0</v>
      </c>
      <c r="L48" s="986">
        <v>0</v>
      </c>
      <c r="M48" s="986">
        <v>0</v>
      </c>
      <c r="N48" s="986">
        <v>0</v>
      </c>
      <c r="O48" s="986">
        <v>0</v>
      </c>
    </row>
    <row r="49" spans="1:15" ht="16.149999999999999" customHeight="1" x14ac:dyDescent="0.2">
      <c r="A49" s="777" t="s">
        <v>1762</v>
      </c>
      <c r="B49" s="780" t="s">
        <v>1763</v>
      </c>
      <c r="C49" s="781" t="s">
        <v>1622</v>
      </c>
      <c r="D49" s="985">
        <v>0</v>
      </c>
      <c r="E49" s="986">
        <v>0</v>
      </c>
      <c r="F49" s="986">
        <v>0</v>
      </c>
      <c r="G49" s="986">
        <v>0</v>
      </c>
      <c r="H49" s="986">
        <v>0</v>
      </c>
      <c r="I49" s="986">
        <v>0</v>
      </c>
      <c r="J49" s="986">
        <v>0</v>
      </c>
      <c r="K49" s="986">
        <v>0</v>
      </c>
      <c r="L49" s="986">
        <v>0</v>
      </c>
      <c r="M49" s="986">
        <v>0</v>
      </c>
      <c r="N49" s="986">
        <v>0</v>
      </c>
      <c r="O49" s="986">
        <v>0</v>
      </c>
    </row>
    <row r="50" spans="1:15" ht="16.149999999999999" customHeight="1" x14ac:dyDescent="0.2">
      <c r="A50" s="777" t="s">
        <v>1764</v>
      </c>
      <c r="B50" s="780" t="s">
        <v>1765</v>
      </c>
      <c r="C50" s="781" t="s">
        <v>1621</v>
      </c>
      <c r="D50" s="985">
        <v>0</v>
      </c>
      <c r="E50" s="986">
        <v>0</v>
      </c>
      <c r="F50" s="986">
        <v>0</v>
      </c>
      <c r="G50" s="986">
        <v>0</v>
      </c>
      <c r="H50" s="986">
        <v>0</v>
      </c>
      <c r="I50" s="986">
        <v>0</v>
      </c>
      <c r="J50" s="986">
        <v>0</v>
      </c>
      <c r="K50" s="986">
        <v>0</v>
      </c>
      <c r="L50" s="986">
        <v>0</v>
      </c>
      <c r="M50" s="986">
        <v>0</v>
      </c>
      <c r="N50" s="986">
        <v>0</v>
      </c>
      <c r="O50" s="986">
        <v>0</v>
      </c>
    </row>
    <row r="51" spans="1:15" ht="24" x14ac:dyDescent="0.2">
      <c r="A51" s="777" t="s">
        <v>1766</v>
      </c>
      <c r="B51" s="780" t="s">
        <v>1767</v>
      </c>
      <c r="C51" s="781" t="s">
        <v>1768</v>
      </c>
      <c r="D51" s="985">
        <v>0</v>
      </c>
      <c r="E51" s="986">
        <v>0</v>
      </c>
      <c r="F51" s="986">
        <v>0</v>
      </c>
      <c r="G51" s="986">
        <v>0</v>
      </c>
      <c r="H51" s="986">
        <v>0</v>
      </c>
      <c r="I51" s="986">
        <v>0</v>
      </c>
      <c r="J51" s="986">
        <v>0</v>
      </c>
      <c r="K51" s="986">
        <v>0</v>
      </c>
      <c r="L51" s="986">
        <v>0</v>
      </c>
      <c r="M51" s="986">
        <v>0</v>
      </c>
      <c r="N51" s="986">
        <v>0</v>
      </c>
      <c r="O51" s="986">
        <v>0</v>
      </c>
    </row>
    <row r="52" spans="1:15" ht="16.149999999999999" customHeight="1" x14ac:dyDescent="0.2">
      <c r="A52" s="777" t="s">
        <v>1769</v>
      </c>
      <c r="B52" s="780" t="s">
        <v>1770</v>
      </c>
      <c r="C52" s="781" t="s">
        <v>488</v>
      </c>
      <c r="D52" s="985">
        <v>0</v>
      </c>
      <c r="E52" s="986">
        <v>0</v>
      </c>
      <c r="F52" s="986">
        <v>0</v>
      </c>
      <c r="G52" s="986">
        <v>0</v>
      </c>
      <c r="H52" s="986">
        <v>0</v>
      </c>
      <c r="I52" s="986">
        <v>0</v>
      </c>
      <c r="J52" s="986">
        <v>0</v>
      </c>
      <c r="K52" s="986">
        <v>0</v>
      </c>
      <c r="L52" s="986">
        <v>0</v>
      </c>
      <c r="M52" s="986">
        <v>0</v>
      </c>
      <c r="N52" s="986">
        <v>0</v>
      </c>
      <c r="O52" s="986">
        <v>0</v>
      </c>
    </row>
    <row r="53" spans="1:15" ht="24" x14ac:dyDescent="0.2">
      <c r="A53" s="777" t="s">
        <v>1771</v>
      </c>
      <c r="B53" s="780" t="s">
        <v>1772</v>
      </c>
      <c r="C53" s="781" t="s">
        <v>97</v>
      </c>
      <c r="D53" s="985">
        <v>0</v>
      </c>
      <c r="E53" s="986">
        <v>0</v>
      </c>
      <c r="F53" s="986">
        <v>0</v>
      </c>
      <c r="G53" s="986">
        <v>0</v>
      </c>
      <c r="H53" s="986">
        <v>0</v>
      </c>
      <c r="I53" s="986">
        <v>0</v>
      </c>
      <c r="J53" s="986">
        <v>0</v>
      </c>
      <c r="K53" s="986">
        <v>0</v>
      </c>
      <c r="L53" s="986">
        <v>0</v>
      </c>
      <c r="M53" s="986">
        <v>0</v>
      </c>
      <c r="N53" s="986">
        <v>0</v>
      </c>
      <c r="O53" s="986">
        <v>0</v>
      </c>
    </row>
    <row r="54" spans="1:15" ht="24" x14ac:dyDescent="0.2">
      <c r="A54" s="777" t="s">
        <v>1773</v>
      </c>
      <c r="B54" s="780" t="s">
        <v>1774</v>
      </c>
      <c r="C54" s="781" t="s">
        <v>1775</v>
      </c>
      <c r="D54" s="985">
        <v>0</v>
      </c>
      <c r="E54" s="986">
        <v>0</v>
      </c>
      <c r="F54" s="986">
        <v>0</v>
      </c>
      <c r="G54" s="986">
        <v>0</v>
      </c>
      <c r="H54" s="986">
        <v>0</v>
      </c>
      <c r="I54" s="986">
        <v>0</v>
      </c>
      <c r="J54" s="986">
        <v>0</v>
      </c>
      <c r="K54" s="986">
        <v>0</v>
      </c>
      <c r="L54" s="986">
        <v>0</v>
      </c>
      <c r="M54" s="986">
        <v>0</v>
      </c>
      <c r="N54" s="986">
        <v>0</v>
      </c>
      <c r="O54" s="986">
        <v>0</v>
      </c>
    </row>
    <row r="55" spans="1:15" ht="12" x14ac:dyDescent="0.2">
      <c r="A55" s="782" t="s">
        <v>1776</v>
      </c>
      <c r="B55" s="764" t="s">
        <v>1777</v>
      </c>
      <c r="C55" s="781" t="s">
        <v>1041</v>
      </c>
      <c r="D55" s="985">
        <v>0</v>
      </c>
      <c r="E55" s="986">
        <v>0</v>
      </c>
      <c r="F55" s="986">
        <v>0</v>
      </c>
      <c r="G55" s="986">
        <v>0</v>
      </c>
      <c r="H55" s="986">
        <v>0</v>
      </c>
      <c r="I55" s="986">
        <v>0</v>
      </c>
      <c r="J55" s="986">
        <v>0</v>
      </c>
      <c r="K55" s="986">
        <v>0</v>
      </c>
      <c r="L55" s="986">
        <v>0</v>
      </c>
      <c r="M55" s="986">
        <v>0</v>
      </c>
      <c r="N55" s="986">
        <v>0</v>
      </c>
      <c r="O55" s="986">
        <v>0</v>
      </c>
    </row>
    <row r="56" spans="1:15" ht="24" x14ac:dyDescent="0.2">
      <c r="A56" s="782" t="s">
        <v>1778</v>
      </c>
      <c r="B56" s="764" t="s">
        <v>1779</v>
      </c>
      <c r="C56" s="781" t="s">
        <v>383</v>
      </c>
      <c r="D56" s="985">
        <v>0</v>
      </c>
      <c r="E56" s="986">
        <v>0</v>
      </c>
      <c r="F56" s="986">
        <v>0</v>
      </c>
      <c r="G56" s="986">
        <v>0</v>
      </c>
      <c r="H56" s="986">
        <v>0</v>
      </c>
      <c r="I56" s="986">
        <v>0</v>
      </c>
      <c r="J56" s="986">
        <v>0</v>
      </c>
      <c r="K56" s="986">
        <v>0</v>
      </c>
      <c r="L56" s="986">
        <v>0</v>
      </c>
      <c r="M56" s="986">
        <v>0</v>
      </c>
      <c r="N56" s="986">
        <v>0</v>
      </c>
      <c r="O56" s="986">
        <v>0</v>
      </c>
    </row>
    <row r="57" spans="1:15" ht="16.149999999999999" customHeight="1" x14ac:dyDescent="0.2">
      <c r="A57" s="777" t="s">
        <v>1780</v>
      </c>
      <c r="B57" s="759" t="s">
        <v>1781</v>
      </c>
      <c r="C57" s="771" t="s">
        <v>934</v>
      </c>
      <c r="D57" s="985">
        <v>0</v>
      </c>
      <c r="E57" s="986">
        <v>0</v>
      </c>
      <c r="F57" s="986">
        <v>0</v>
      </c>
      <c r="G57" s="986">
        <v>0</v>
      </c>
      <c r="H57" s="986">
        <v>0</v>
      </c>
      <c r="I57" s="986">
        <v>0</v>
      </c>
      <c r="J57" s="986">
        <v>0</v>
      </c>
      <c r="K57" s="986">
        <v>0</v>
      </c>
      <c r="L57" s="986">
        <v>0</v>
      </c>
      <c r="M57" s="986">
        <v>0</v>
      </c>
      <c r="N57" s="986">
        <v>0</v>
      </c>
      <c r="O57" s="986">
        <v>0</v>
      </c>
    </row>
    <row r="58" spans="1:15" ht="16.149999999999999" customHeight="1" x14ac:dyDescent="0.2">
      <c r="A58" s="777" t="s">
        <v>1782</v>
      </c>
      <c r="B58" s="759" t="s">
        <v>1783</v>
      </c>
      <c r="C58" s="771" t="s">
        <v>1784</v>
      </c>
      <c r="D58" s="985">
        <v>0</v>
      </c>
      <c r="E58" s="986">
        <v>0</v>
      </c>
      <c r="F58" s="986">
        <v>0</v>
      </c>
      <c r="G58" s="986">
        <v>0</v>
      </c>
      <c r="H58" s="986">
        <v>0</v>
      </c>
      <c r="I58" s="986">
        <v>0</v>
      </c>
      <c r="J58" s="986">
        <v>0</v>
      </c>
      <c r="K58" s="986">
        <v>0</v>
      </c>
      <c r="L58" s="986">
        <v>0</v>
      </c>
      <c r="M58" s="986">
        <v>0</v>
      </c>
      <c r="N58" s="986">
        <v>0</v>
      </c>
      <c r="O58" s="986">
        <v>0</v>
      </c>
    </row>
    <row r="59" spans="1:15" ht="24" x14ac:dyDescent="0.2">
      <c r="A59" s="777" t="s">
        <v>1785</v>
      </c>
      <c r="B59" s="759" t="s">
        <v>1786</v>
      </c>
      <c r="C59" s="771" t="s">
        <v>918</v>
      </c>
      <c r="D59" s="985">
        <v>0</v>
      </c>
      <c r="E59" s="986">
        <v>0</v>
      </c>
      <c r="F59" s="986">
        <v>0</v>
      </c>
      <c r="G59" s="986">
        <v>0</v>
      </c>
      <c r="H59" s="986">
        <v>0</v>
      </c>
      <c r="I59" s="986">
        <v>0</v>
      </c>
      <c r="J59" s="986">
        <v>0</v>
      </c>
      <c r="K59" s="986">
        <v>0</v>
      </c>
      <c r="L59" s="986">
        <v>0</v>
      </c>
      <c r="M59" s="986">
        <v>0</v>
      </c>
      <c r="N59" s="986">
        <v>0</v>
      </c>
      <c r="O59" s="986">
        <v>0</v>
      </c>
    </row>
    <row r="60" spans="1:15" ht="12" x14ac:dyDescent="0.2">
      <c r="A60" s="777" t="s">
        <v>1787</v>
      </c>
      <c r="B60" s="759" t="s">
        <v>1788</v>
      </c>
      <c r="C60" s="771" t="s">
        <v>1789</v>
      </c>
      <c r="D60" s="985">
        <v>0</v>
      </c>
      <c r="E60" s="986">
        <v>0</v>
      </c>
      <c r="F60" s="986">
        <v>0</v>
      </c>
      <c r="G60" s="986">
        <v>0</v>
      </c>
      <c r="H60" s="986">
        <v>0</v>
      </c>
      <c r="I60" s="986">
        <v>0</v>
      </c>
      <c r="J60" s="986">
        <v>0</v>
      </c>
      <c r="K60" s="986">
        <v>0</v>
      </c>
      <c r="L60" s="986">
        <v>0</v>
      </c>
      <c r="M60" s="986">
        <v>0</v>
      </c>
      <c r="N60" s="986">
        <v>0</v>
      </c>
      <c r="O60" s="986">
        <v>0</v>
      </c>
    </row>
    <row r="61" spans="1:15" ht="24" x14ac:dyDescent="0.2">
      <c r="A61" s="777" t="s">
        <v>1790</v>
      </c>
      <c r="B61" s="759" t="s">
        <v>1791</v>
      </c>
      <c r="C61" s="771" t="s">
        <v>1036</v>
      </c>
      <c r="D61" s="985">
        <v>0</v>
      </c>
      <c r="E61" s="986">
        <v>0</v>
      </c>
      <c r="F61" s="986">
        <v>0</v>
      </c>
      <c r="G61" s="986">
        <v>0</v>
      </c>
      <c r="H61" s="986">
        <v>0</v>
      </c>
      <c r="I61" s="986">
        <v>0</v>
      </c>
      <c r="J61" s="986">
        <v>0</v>
      </c>
      <c r="K61" s="986">
        <v>0</v>
      </c>
      <c r="L61" s="986">
        <v>0</v>
      </c>
      <c r="M61" s="986">
        <v>0</v>
      </c>
      <c r="N61" s="986">
        <v>0</v>
      </c>
      <c r="O61" s="986">
        <v>0</v>
      </c>
    </row>
    <row r="62" spans="1:15" ht="24" x14ac:dyDescent="0.2">
      <c r="A62" s="777" t="s">
        <v>1792</v>
      </c>
      <c r="B62" s="759" t="s">
        <v>1793</v>
      </c>
      <c r="C62" s="771" t="s">
        <v>1794</v>
      </c>
      <c r="D62" s="985">
        <v>0</v>
      </c>
      <c r="E62" s="986">
        <v>0</v>
      </c>
      <c r="F62" s="986">
        <v>0</v>
      </c>
      <c r="G62" s="986">
        <v>0</v>
      </c>
      <c r="H62" s="986">
        <v>0</v>
      </c>
      <c r="I62" s="986">
        <v>0</v>
      </c>
      <c r="J62" s="986">
        <v>0</v>
      </c>
      <c r="K62" s="986">
        <v>0</v>
      </c>
      <c r="L62" s="986">
        <v>0</v>
      </c>
      <c r="M62" s="986">
        <v>0</v>
      </c>
      <c r="N62" s="986">
        <v>0</v>
      </c>
      <c r="O62" s="986">
        <v>0</v>
      </c>
    </row>
    <row r="63" spans="1:15" ht="16.5" customHeight="1" x14ac:dyDescent="0.2">
      <c r="A63" s="787" t="s">
        <v>1795</v>
      </c>
      <c r="B63" s="773" t="s">
        <v>1796</v>
      </c>
      <c r="C63" s="788" t="s">
        <v>325</v>
      </c>
      <c r="D63" s="987">
        <v>0</v>
      </c>
      <c r="E63" s="988">
        <v>0</v>
      </c>
      <c r="F63" s="988">
        <v>0</v>
      </c>
      <c r="G63" s="988">
        <v>0</v>
      </c>
      <c r="H63" s="988">
        <v>0</v>
      </c>
      <c r="I63" s="988">
        <v>0</v>
      </c>
      <c r="J63" s="988">
        <v>0</v>
      </c>
      <c r="K63" s="988">
        <v>0</v>
      </c>
      <c r="L63" s="988">
        <v>0</v>
      </c>
      <c r="M63" s="988">
        <v>0</v>
      </c>
      <c r="N63" s="988">
        <v>0</v>
      </c>
      <c r="O63" s="988">
        <v>0</v>
      </c>
    </row>
  </sheetData>
  <mergeCells count="7">
    <mergeCell ref="A1:O1"/>
    <mergeCell ref="A2:O2"/>
    <mergeCell ref="A4:A5"/>
    <mergeCell ref="B4:B5"/>
    <mergeCell ref="C4:C5"/>
    <mergeCell ref="D4:D5"/>
    <mergeCell ref="E4:O4"/>
  </mergeCells>
  <printOptions horizontalCentered="1"/>
  <pageMargins left="0.31" right="0.26" top="0.55000000000000004" bottom="0.27" header="0.31496062992125984" footer="0.14000000000000001"/>
  <pageSetup paperSize="9" scale="95"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Zeros="0" workbookViewId="0">
      <pane xSplit="4" ySplit="6" topLeftCell="E17" activePane="bottomRight" state="frozen"/>
      <selection activeCell="T1" sqref="T1:T65536"/>
      <selection pane="topRight" activeCell="T1" sqref="T1:T65536"/>
      <selection pane="bottomLeft" activeCell="T1" sqref="T1:T65536"/>
      <selection pane="bottomRight" activeCell="F23" sqref="F23:N23"/>
    </sheetView>
  </sheetViews>
  <sheetFormatPr defaultColWidth="9" defaultRowHeight="15" customHeight="1" x14ac:dyDescent="0.2"/>
  <cols>
    <col min="1" max="1" width="3.5" style="849" bestFit="1" customWidth="1"/>
    <col min="2" max="2" width="48.125" style="866" customWidth="1"/>
    <col min="3" max="3" width="9.875" style="850" customWidth="1"/>
    <col min="4" max="4" width="9.875" style="870" customWidth="1"/>
    <col min="5" max="15" width="7.625" style="866" customWidth="1"/>
    <col min="16" max="256" width="9" style="740"/>
    <col min="257" max="257" width="3.5" style="740" bestFit="1" customWidth="1"/>
    <col min="258" max="258" width="48.125" style="740" customWidth="1"/>
    <col min="259" max="260" width="9.875" style="740" customWidth="1"/>
    <col min="261" max="271" width="7.625" style="740" customWidth="1"/>
    <col min="272" max="512" width="9" style="740"/>
    <col min="513" max="513" width="3.5" style="740" bestFit="1" customWidth="1"/>
    <col min="514" max="514" width="48.125" style="740" customWidth="1"/>
    <col min="515" max="516" width="9.875" style="740" customWidth="1"/>
    <col min="517" max="527" width="7.625" style="740" customWidth="1"/>
    <col min="528" max="768" width="9" style="740"/>
    <col min="769" max="769" width="3.5" style="740" bestFit="1" customWidth="1"/>
    <col min="770" max="770" width="48.125" style="740" customWidth="1"/>
    <col min="771" max="772" width="9.875" style="740" customWidth="1"/>
    <col min="773" max="783" width="7.625" style="740" customWidth="1"/>
    <col min="784" max="1024" width="9" style="740"/>
    <col min="1025" max="1025" width="3.5" style="740" bestFit="1" customWidth="1"/>
    <col min="1026" max="1026" width="48.125" style="740" customWidth="1"/>
    <col min="1027" max="1028" width="9.875" style="740" customWidth="1"/>
    <col min="1029" max="1039" width="7.625" style="740" customWidth="1"/>
    <col min="1040" max="1280" width="9" style="740"/>
    <col min="1281" max="1281" width="3.5" style="740" bestFit="1" customWidth="1"/>
    <col min="1282" max="1282" width="48.125" style="740" customWidth="1"/>
    <col min="1283" max="1284" width="9.875" style="740" customWidth="1"/>
    <col min="1285" max="1295" width="7.625" style="740" customWidth="1"/>
    <col min="1296" max="1536" width="9" style="740"/>
    <col min="1537" max="1537" width="3.5" style="740" bestFit="1" customWidth="1"/>
    <col min="1538" max="1538" width="48.125" style="740" customWidth="1"/>
    <col min="1539" max="1540" width="9.875" style="740" customWidth="1"/>
    <col min="1541" max="1551" width="7.625" style="740" customWidth="1"/>
    <col min="1552" max="1792" width="9" style="740"/>
    <col min="1793" max="1793" width="3.5" style="740" bestFit="1" customWidth="1"/>
    <col min="1794" max="1794" width="48.125" style="740" customWidth="1"/>
    <col min="1795" max="1796" width="9.875" style="740" customWidth="1"/>
    <col min="1797" max="1807" width="7.625" style="740" customWidth="1"/>
    <col min="1808" max="2048" width="9" style="740"/>
    <col min="2049" max="2049" width="3.5" style="740" bestFit="1" customWidth="1"/>
    <col min="2050" max="2050" width="48.125" style="740" customWidth="1"/>
    <col min="2051" max="2052" width="9.875" style="740" customWidth="1"/>
    <col min="2053" max="2063" width="7.625" style="740" customWidth="1"/>
    <col min="2064" max="2304" width="9" style="740"/>
    <col min="2305" max="2305" width="3.5" style="740" bestFit="1" customWidth="1"/>
    <col min="2306" max="2306" width="48.125" style="740" customWidth="1"/>
    <col min="2307" max="2308" width="9.875" style="740" customWidth="1"/>
    <col min="2309" max="2319" width="7.625" style="740" customWidth="1"/>
    <col min="2320" max="2560" width="9" style="740"/>
    <col min="2561" max="2561" width="3.5" style="740" bestFit="1" customWidth="1"/>
    <col min="2562" max="2562" width="48.125" style="740" customWidth="1"/>
    <col min="2563" max="2564" width="9.875" style="740" customWidth="1"/>
    <col min="2565" max="2575" width="7.625" style="740" customWidth="1"/>
    <col min="2576" max="2816" width="9" style="740"/>
    <col min="2817" max="2817" width="3.5" style="740" bestFit="1" customWidth="1"/>
    <col min="2818" max="2818" width="48.125" style="740" customWidth="1"/>
    <col min="2819" max="2820" width="9.875" style="740" customWidth="1"/>
    <col min="2821" max="2831" width="7.625" style="740" customWidth="1"/>
    <col min="2832" max="3072" width="9" style="740"/>
    <col min="3073" max="3073" width="3.5" style="740" bestFit="1" customWidth="1"/>
    <col min="3074" max="3074" width="48.125" style="740" customWidth="1"/>
    <col min="3075" max="3076" width="9.875" style="740" customWidth="1"/>
    <col min="3077" max="3087" width="7.625" style="740" customWidth="1"/>
    <col min="3088" max="3328" width="9" style="740"/>
    <col min="3329" max="3329" width="3.5" style="740" bestFit="1" customWidth="1"/>
    <col min="3330" max="3330" width="48.125" style="740" customWidth="1"/>
    <col min="3331" max="3332" width="9.875" style="740" customWidth="1"/>
    <col min="3333" max="3343" width="7.625" style="740" customWidth="1"/>
    <col min="3344" max="3584" width="9" style="740"/>
    <col min="3585" max="3585" width="3.5" style="740" bestFit="1" customWidth="1"/>
    <col min="3586" max="3586" width="48.125" style="740" customWidth="1"/>
    <col min="3587" max="3588" width="9.875" style="740" customWidth="1"/>
    <col min="3589" max="3599" width="7.625" style="740" customWidth="1"/>
    <col min="3600" max="3840" width="9" style="740"/>
    <col min="3841" max="3841" width="3.5" style="740" bestFit="1" customWidth="1"/>
    <col min="3842" max="3842" width="48.125" style="740" customWidth="1"/>
    <col min="3843" max="3844" width="9.875" style="740" customWidth="1"/>
    <col min="3845" max="3855" width="7.625" style="740" customWidth="1"/>
    <col min="3856" max="4096" width="9" style="740"/>
    <col min="4097" max="4097" width="3.5" style="740" bestFit="1" customWidth="1"/>
    <col min="4098" max="4098" width="48.125" style="740" customWidth="1"/>
    <col min="4099" max="4100" width="9.875" style="740" customWidth="1"/>
    <col min="4101" max="4111" width="7.625" style="740" customWidth="1"/>
    <col min="4112" max="4352" width="9" style="740"/>
    <col min="4353" max="4353" width="3.5" style="740" bestFit="1" customWidth="1"/>
    <col min="4354" max="4354" width="48.125" style="740" customWidth="1"/>
    <col min="4355" max="4356" width="9.875" style="740" customWidth="1"/>
    <col min="4357" max="4367" width="7.625" style="740" customWidth="1"/>
    <col min="4368" max="4608" width="9" style="740"/>
    <col min="4609" max="4609" width="3.5" style="740" bestFit="1" customWidth="1"/>
    <col min="4610" max="4610" width="48.125" style="740" customWidth="1"/>
    <col min="4611" max="4612" width="9.875" style="740" customWidth="1"/>
    <col min="4613" max="4623" width="7.625" style="740" customWidth="1"/>
    <col min="4624" max="4864" width="9" style="740"/>
    <col min="4865" max="4865" width="3.5" style="740" bestFit="1" customWidth="1"/>
    <col min="4866" max="4866" width="48.125" style="740" customWidth="1"/>
    <col min="4867" max="4868" width="9.875" style="740" customWidth="1"/>
    <col min="4869" max="4879" width="7.625" style="740" customWidth="1"/>
    <col min="4880" max="5120" width="9" style="740"/>
    <col min="5121" max="5121" width="3.5" style="740" bestFit="1" customWidth="1"/>
    <col min="5122" max="5122" width="48.125" style="740" customWidth="1"/>
    <col min="5123" max="5124" width="9.875" style="740" customWidth="1"/>
    <col min="5125" max="5135" width="7.625" style="740" customWidth="1"/>
    <col min="5136" max="5376" width="9" style="740"/>
    <col min="5377" max="5377" width="3.5" style="740" bestFit="1" customWidth="1"/>
    <col min="5378" max="5378" width="48.125" style="740" customWidth="1"/>
    <col min="5379" max="5380" width="9.875" style="740" customWidth="1"/>
    <col min="5381" max="5391" width="7.625" style="740" customWidth="1"/>
    <col min="5392" max="5632" width="9" style="740"/>
    <col min="5633" max="5633" width="3.5" style="740" bestFit="1" customWidth="1"/>
    <col min="5634" max="5634" width="48.125" style="740" customWidth="1"/>
    <col min="5635" max="5636" width="9.875" style="740" customWidth="1"/>
    <col min="5637" max="5647" width="7.625" style="740" customWidth="1"/>
    <col min="5648" max="5888" width="9" style="740"/>
    <col min="5889" max="5889" width="3.5" style="740" bestFit="1" customWidth="1"/>
    <col min="5890" max="5890" width="48.125" style="740" customWidth="1"/>
    <col min="5891" max="5892" width="9.875" style="740" customWidth="1"/>
    <col min="5893" max="5903" width="7.625" style="740" customWidth="1"/>
    <col min="5904" max="6144" width="9" style="740"/>
    <col min="6145" max="6145" width="3.5" style="740" bestFit="1" customWidth="1"/>
    <col min="6146" max="6146" width="48.125" style="740" customWidth="1"/>
    <col min="6147" max="6148" width="9.875" style="740" customWidth="1"/>
    <col min="6149" max="6159" width="7.625" style="740" customWidth="1"/>
    <col min="6160" max="6400" width="9" style="740"/>
    <col min="6401" max="6401" width="3.5" style="740" bestFit="1" customWidth="1"/>
    <col min="6402" max="6402" width="48.125" style="740" customWidth="1"/>
    <col min="6403" max="6404" width="9.875" style="740" customWidth="1"/>
    <col min="6405" max="6415" width="7.625" style="740" customWidth="1"/>
    <col min="6416" max="6656" width="9" style="740"/>
    <col min="6657" max="6657" width="3.5" style="740" bestFit="1" customWidth="1"/>
    <col min="6658" max="6658" width="48.125" style="740" customWidth="1"/>
    <col min="6659" max="6660" width="9.875" style="740" customWidth="1"/>
    <col min="6661" max="6671" width="7.625" style="740" customWidth="1"/>
    <col min="6672" max="6912" width="9" style="740"/>
    <col min="6913" max="6913" width="3.5" style="740" bestFit="1" customWidth="1"/>
    <col min="6914" max="6914" width="48.125" style="740" customWidth="1"/>
    <col min="6915" max="6916" width="9.875" style="740" customWidth="1"/>
    <col min="6917" max="6927" width="7.625" style="740" customWidth="1"/>
    <col min="6928" max="7168" width="9" style="740"/>
    <col min="7169" max="7169" width="3.5" style="740" bestFit="1" customWidth="1"/>
    <col min="7170" max="7170" width="48.125" style="740" customWidth="1"/>
    <col min="7171" max="7172" width="9.875" style="740" customWidth="1"/>
    <col min="7173" max="7183" width="7.625" style="740" customWidth="1"/>
    <col min="7184" max="7424" width="9" style="740"/>
    <col min="7425" max="7425" width="3.5" style="740" bestFit="1" customWidth="1"/>
    <col min="7426" max="7426" width="48.125" style="740" customWidth="1"/>
    <col min="7427" max="7428" width="9.875" style="740" customWidth="1"/>
    <col min="7429" max="7439" width="7.625" style="740" customWidth="1"/>
    <col min="7440" max="7680" width="9" style="740"/>
    <col min="7681" max="7681" width="3.5" style="740" bestFit="1" customWidth="1"/>
    <col min="7682" max="7682" width="48.125" style="740" customWidth="1"/>
    <col min="7683" max="7684" width="9.875" style="740" customWidth="1"/>
    <col min="7685" max="7695" width="7.625" style="740" customWidth="1"/>
    <col min="7696" max="7936" width="9" style="740"/>
    <col min="7937" max="7937" width="3.5" style="740" bestFit="1" customWidth="1"/>
    <col min="7938" max="7938" width="48.125" style="740" customWidth="1"/>
    <col min="7939" max="7940" width="9.875" style="740" customWidth="1"/>
    <col min="7941" max="7951" width="7.625" style="740" customWidth="1"/>
    <col min="7952" max="8192" width="9" style="740"/>
    <col min="8193" max="8193" width="3.5" style="740" bestFit="1" customWidth="1"/>
    <col min="8194" max="8194" width="48.125" style="740" customWidth="1"/>
    <col min="8195" max="8196" width="9.875" style="740" customWidth="1"/>
    <col min="8197" max="8207" width="7.625" style="740" customWidth="1"/>
    <col min="8208" max="8448" width="9" style="740"/>
    <col min="8449" max="8449" width="3.5" style="740" bestFit="1" customWidth="1"/>
    <col min="8450" max="8450" width="48.125" style="740" customWidth="1"/>
    <col min="8451" max="8452" width="9.875" style="740" customWidth="1"/>
    <col min="8453" max="8463" width="7.625" style="740" customWidth="1"/>
    <col min="8464" max="8704" width="9" style="740"/>
    <col min="8705" max="8705" width="3.5" style="740" bestFit="1" customWidth="1"/>
    <col min="8706" max="8706" width="48.125" style="740" customWidth="1"/>
    <col min="8707" max="8708" width="9.875" style="740" customWidth="1"/>
    <col min="8709" max="8719" width="7.625" style="740" customWidth="1"/>
    <col min="8720" max="8960" width="9" style="740"/>
    <col min="8961" max="8961" width="3.5" style="740" bestFit="1" customWidth="1"/>
    <col min="8962" max="8962" width="48.125" style="740" customWidth="1"/>
    <col min="8963" max="8964" width="9.875" style="740" customWidth="1"/>
    <col min="8965" max="8975" width="7.625" style="740" customWidth="1"/>
    <col min="8976" max="9216" width="9" style="740"/>
    <col min="9217" max="9217" width="3.5" style="740" bestFit="1" customWidth="1"/>
    <col min="9218" max="9218" width="48.125" style="740" customWidth="1"/>
    <col min="9219" max="9220" width="9.875" style="740" customWidth="1"/>
    <col min="9221" max="9231" width="7.625" style="740" customWidth="1"/>
    <col min="9232" max="9472" width="9" style="740"/>
    <col min="9473" max="9473" width="3.5" style="740" bestFit="1" customWidth="1"/>
    <col min="9474" max="9474" width="48.125" style="740" customWidth="1"/>
    <col min="9475" max="9476" width="9.875" style="740" customWidth="1"/>
    <col min="9477" max="9487" width="7.625" style="740" customWidth="1"/>
    <col min="9488" max="9728" width="9" style="740"/>
    <col min="9729" max="9729" width="3.5" style="740" bestFit="1" customWidth="1"/>
    <col min="9730" max="9730" width="48.125" style="740" customWidth="1"/>
    <col min="9731" max="9732" width="9.875" style="740" customWidth="1"/>
    <col min="9733" max="9743" width="7.625" style="740" customWidth="1"/>
    <col min="9744" max="9984" width="9" style="740"/>
    <col min="9985" max="9985" width="3.5" style="740" bestFit="1" customWidth="1"/>
    <col min="9986" max="9986" width="48.125" style="740" customWidth="1"/>
    <col min="9987" max="9988" width="9.875" style="740" customWidth="1"/>
    <col min="9989" max="9999" width="7.625" style="740" customWidth="1"/>
    <col min="10000" max="10240" width="9" style="740"/>
    <col min="10241" max="10241" width="3.5" style="740" bestFit="1" customWidth="1"/>
    <col min="10242" max="10242" width="48.125" style="740" customWidth="1"/>
    <col min="10243" max="10244" width="9.875" style="740" customWidth="1"/>
    <col min="10245" max="10255" width="7.625" style="740" customWidth="1"/>
    <col min="10256" max="10496" width="9" style="740"/>
    <col min="10497" max="10497" width="3.5" style="740" bestFit="1" customWidth="1"/>
    <col min="10498" max="10498" width="48.125" style="740" customWidth="1"/>
    <col min="10499" max="10500" width="9.875" style="740" customWidth="1"/>
    <col min="10501" max="10511" width="7.625" style="740" customWidth="1"/>
    <col min="10512" max="10752" width="9" style="740"/>
    <col min="10753" max="10753" width="3.5" style="740" bestFit="1" customWidth="1"/>
    <col min="10754" max="10754" width="48.125" style="740" customWidth="1"/>
    <col min="10755" max="10756" width="9.875" style="740" customWidth="1"/>
    <col min="10757" max="10767" width="7.625" style="740" customWidth="1"/>
    <col min="10768" max="11008" width="9" style="740"/>
    <col min="11009" max="11009" width="3.5" style="740" bestFit="1" customWidth="1"/>
    <col min="11010" max="11010" width="48.125" style="740" customWidth="1"/>
    <col min="11011" max="11012" width="9.875" style="740" customWidth="1"/>
    <col min="11013" max="11023" width="7.625" style="740" customWidth="1"/>
    <col min="11024" max="11264" width="9" style="740"/>
    <col min="11265" max="11265" width="3.5" style="740" bestFit="1" customWidth="1"/>
    <col min="11266" max="11266" width="48.125" style="740" customWidth="1"/>
    <col min="11267" max="11268" width="9.875" style="740" customWidth="1"/>
    <col min="11269" max="11279" width="7.625" style="740" customWidth="1"/>
    <col min="11280" max="11520" width="9" style="740"/>
    <col min="11521" max="11521" width="3.5" style="740" bestFit="1" customWidth="1"/>
    <col min="11522" max="11522" width="48.125" style="740" customWidth="1"/>
    <col min="11523" max="11524" width="9.875" style="740" customWidth="1"/>
    <col min="11525" max="11535" width="7.625" style="740" customWidth="1"/>
    <col min="11536" max="11776" width="9" style="740"/>
    <col min="11777" max="11777" width="3.5" style="740" bestFit="1" customWidth="1"/>
    <col min="11778" max="11778" width="48.125" style="740" customWidth="1"/>
    <col min="11779" max="11780" width="9.875" style="740" customWidth="1"/>
    <col min="11781" max="11791" width="7.625" style="740" customWidth="1"/>
    <col min="11792" max="12032" width="9" style="740"/>
    <col min="12033" max="12033" width="3.5" style="740" bestFit="1" customWidth="1"/>
    <col min="12034" max="12034" width="48.125" style="740" customWidth="1"/>
    <col min="12035" max="12036" width="9.875" style="740" customWidth="1"/>
    <col min="12037" max="12047" width="7.625" style="740" customWidth="1"/>
    <col min="12048" max="12288" width="9" style="740"/>
    <col min="12289" max="12289" width="3.5" style="740" bestFit="1" customWidth="1"/>
    <col min="12290" max="12290" width="48.125" style="740" customWidth="1"/>
    <col min="12291" max="12292" width="9.875" style="740" customWidth="1"/>
    <col min="12293" max="12303" width="7.625" style="740" customWidth="1"/>
    <col min="12304" max="12544" width="9" style="740"/>
    <col min="12545" max="12545" width="3.5" style="740" bestFit="1" customWidth="1"/>
    <col min="12546" max="12546" width="48.125" style="740" customWidth="1"/>
    <col min="12547" max="12548" width="9.875" style="740" customWidth="1"/>
    <col min="12549" max="12559" width="7.625" style="740" customWidth="1"/>
    <col min="12560" max="12800" width="9" style="740"/>
    <col min="12801" max="12801" width="3.5" style="740" bestFit="1" customWidth="1"/>
    <col min="12802" max="12802" width="48.125" style="740" customWidth="1"/>
    <col min="12803" max="12804" width="9.875" style="740" customWidth="1"/>
    <col min="12805" max="12815" width="7.625" style="740" customWidth="1"/>
    <col min="12816" max="13056" width="9" style="740"/>
    <col min="13057" max="13057" width="3.5" style="740" bestFit="1" customWidth="1"/>
    <col min="13058" max="13058" width="48.125" style="740" customWidth="1"/>
    <col min="13059" max="13060" width="9.875" style="740" customWidth="1"/>
    <col min="13061" max="13071" width="7.625" style="740" customWidth="1"/>
    <col min="13072" max="13312" width="9" style="740"/>
    <col min="13313" max="13313" width="3.5" style="740" bestFit="1" customWidth="1"/>
    <col min="13314" max="13314" width="48.125" style="740" customWidth="1"/>
    <col min="13315" max="13316" width="9.875" style="740" customWidth="1"/>
    <col min="13317" max="13327" width="7.625" style="740" customWidth="1"/>
    <col min="13328" max="13568" width="9" style="740"/>
    <col min="13569" max="13569" width="3.5" style="740" bestFit="1" customWidth="1"/>
    <col min="13570" max="13570" width="48.125" style="740" customWidth="1"/>
    <col min="13571" max="13572" width="9.875" style="740" customWidth="1"/>
    <col min="13573" max="13583" width="7.625" style="740" customWidth="1"/>
    <col min="13584" max="13824" width="9" style="740"/>
    <col min="13825" max="13825" width="3.5" style="740" bestFit="1" customWidth="1"/>
    <col min="13826" max="13826" width="48.125" style="740" customWidth="1"/>
    <col min="13827" max="13828" width="9.875" style="740" customWidth="1"/>
    <col min="13829" max="13839" width="7.625" style="740" customWidth="1"/>
    <col min="13840" max="14080" width="9" style="740"/>
    <col min="14081" max="14081" width="3.5" style="740" bestFit="1" customWidth="1"/>
    <col min="14082" max="14082" width="48.125" style="740" customWidth="1"/>
    <col min="14083" max="14084" width="9.875" style="740" customWidth="1"/>
    <col min="14085" max="14095" width="7.625" style="740" customWidth="1"/>
    <col min="14096" max="14336" width="9" style="740"/>
    <col min="14337" max="14337" width="3.5" style="740" bestFit="1" customWidth="1"/>
    <col min="14338" max="14338" width="48.125" style="740" customWidth="1"/>
    <col min="14339" max="14340" width="9.875" style="740" customWidth="1"/>
    <col min="14341" max="14351" width="7.625" style="740" customWidth="1"/>
    <col min="14352" max="14592" width="9" style="740"/>
    <col min="14593" max="14593" width="3.5" style="740" bestFit="1" customWidth="1"/>
    <col min="14594" max="14594" width="48.125" style="740" customWidth="1"/>
    <col min="14595" max="14596" width="9.875" style="740" customWidth="1"/>
    <col min="14597" max="14607" width="7.625" style="740" customWidth="1"/>
    <col min="14608" max="14848" width="9" style="740"/>
    <col min="14849" max="14849" width="3.5" style="740" bestFit="1" customWidth="1"/>
    <col min="14850" max="14850" width="48.125" style="740" customWidth="1"/>
    <col min="14851" max="14852" width="9.875" style="740" customWidth="1"/>
    <col min="14853" max="14863" width="7.625" style="740" customWidth="1"/>
    <col min="14864" max="15104" width="9" style="740"/>
    <col min="15105" max="15105" width="3.5" style="740" bestFit="1" customWidth="1"/>
    <col min="15106" max="15106" width="48.125" style="740" customWidth="1"/>
    <col min="15107" max="15108" width="9.875" style="740" customWidth="1"/>
    <col min="15109" max="15119" width="7.625" style="740" customWidth="1"/>
    <col min="15120" max="15360" width="9" style="740"/>
    <col min="15361" max="15361" width="3.5" style="740" bestFit="1" customWidth="1"/>
    <col min="15362" max="15362" width="48.125" style="740" customWidth="1"/>
    <col min="15363" max="15364" width="9.875" style="740" customWidth="1"/>
    <col min="15365" max="15375" width="7.625" style="740" customWidth="1"/>
    <col min="15376" max="15616" width="9" style="740"/>
    <col min="15617" max="15617" width="3.5" style="740" bestFit="1" customWidth="1"/>
    <col min="15618" max="15618" width="48.125" style="740" customWidth="1"/>
    <col min="15619" max="15620" width="9.875" style="740" customWidth="1"/>
    <col min="15621" max="15631" width="7.625" style="740" customWidth="1"/>
    <col min="15632" max="15872" width="9" style="740"/>
    <col min="15873" max="15873" width="3.5" style="740" bestFit="1" customWidth="1"/>
    <col min="15874" max="15874" width="48.125" style="740" customWidth="1"/>
    <col min="15875" max="15876" width="9.875" style="740" customWidth="1"/>
    <col min="15877" max="15887" width="7.625" style="740" customWidth="1"/>
    <col min="15888" max="16128" width="9" style="740"/>
    <col min="16129" max="16129" width="3.5" style="740" bestFit="1" customWidth="1"/>
    <col min="16130" max="16130" width="48.125" style="740" customWidth="1"/>
    <col min="16131" max="16132" width="9.875" style="740" customWidth="1"/>
    <col min="16133" max="16143" width="7.625" style="740" customWidth="1"/>
    <col min="16144" max="16384" width="9" style="740"/>
  </cols>
  <sheetData>
    <row r="1" spans="1:18" ht="16.5" customHeight="1" x14ac:dyDescent="0.2">
      <c r="A1" s="1376" t="s">
        <v>2020</v>
      </c>
      <c r="B1" s="1376"/>
      <c r="C1" s="1376"/>
      <c r="D1" s="1376"/>
      <c r="E1" s="1376"/>
      <c r="F1" s="1376"/>
      <c r="G1" s="1376"/>
      <c r="H1" s="1376"/>
      <c r="I1" s="1376"/>
      <c r="J1" s="1376"/>
      <c r="K1" s="1376"/>
      <c r="L1" s="1376"/>
      <c r="M1" s="1376"/>
      <c r="N1" s="1376"/>
      <c r="O1" s="1376"/>
    </row>
    <row r="2" spans="1:18" ht="16.5" customHeight="1" x14ac:dyDescent="0.2">
      <c r="A2" s="1376" t="s">
        <v>2036</v>
      </c>
      <c r="B2" s="1376"/>
      <c r="C2" s="1376"/>
      <c r="D2" s="1376"/>
      <c r="E2" s="1376"/>
      <c r="F2" s="1376"/>
      <c r="G2" s="1376"/>
      <c r="H2" s="1376"/>
      <c r="I2" s="1376"/>
      <c r="J2" s="1376"/>
      <c r="K2" s="1376"/>
      <c r="L2" s="1376"/>
      <c r="M2" s="1376"/>
      <c r="N2" s="1376"/>
      <c r="O2" s="1376"/>
    </row>
    <row r="3" spans="1:18" ht="16.5" customHeight="1" x14ac:dyDescent="0.2">
      <c r="B3" s="850"/>
      <c r="D3" s="851"/>
      <c r="E3" s="1381" t="s">
        <v>1811</v>
      </c>
      <c r="F3" s="1381"/>
      <c r="G3" s="1381"/>
      <c r="H3" s="1381"/>
      <c r="I3" s="1381"/>
      <c r="J3" s="1381"/>
      <c r="K3" s="1381"/>
      <c r="L3" s="1381"/>
      <c r="M3" s="1381"/>
      <c r="N3" s="1381"/>
      <c r="O3" s="1381"/>
      <c r="Q3" s="843">
        <v>1174.4299999999998</v>
      </c>
    </row>
    <row r="4" spans="1:18" s="742" customFormat="1" ht="15" customHeight="1" x14ac:dyDescent="0.2">
      <c r="A4" s="1382" t="s">
        <v>2</v>
      </c>
      <c r="B4" s="1384" t="s">
        <v>1659</v>
      </c>
      <c r="C4" s="1384" t="s">
        <v>1660</v>
      </c>
      <c r="D4" s="1377" t="s">
        <v>1842</v>
      </c>
      <c r="E4" s="1358" t="s">
        <v>1843</v>
      </c>
      <c r="F4" s="1358"/>
      <c r="G4" s="1358"/>
      <c r="H4" s="1358"/>
      <c r="I4" s="1358"/>
      <c r="J4" s="1358"/>
      <c r="K4" s="1358"/>
      <c r="L4" s="1358"/>
      <c r="M4" s="1358"/>
      <c r="N4" s="1358"/>
      <c r="O4" s="1358"/>
      <c r="Q4" s="742">
        <v>0</v>
      </c>
      <c r="R4" s="852">
        <v>-1107.81</v>
      </c>
    </row>
    <row r="5" spans="1:18" s="742" customFormat="1" ht="36" customHeight="1" x14ac:dyDescent="0.2">
      <c r="A5" s="1383"/>
      <c r="B5" s="1385"/>
      <c r="C5" s="1385"/>
      <c r="D5" s="1386"/>
      <c r="E5" s="748" t="s">
        <v>650</v>
      </c>
      <c r="F5" s="748" t="s">
        <v>861</v>
      </c>
      <c r="G5" s="748" t="s">
        <v>667</v>
      </c>
      <c r="H5" s="748" t="s">
        <v>712</v>
      </c>
      <c r="I5" s="748" t="s">
        <v>730</v>
      </c>
      <c r="J5" s="748" t="s">
        <v>660</v>
      </c>
      <c r="K5" s="748" t="s">
        <v>663</v>
      </c>
      <c r="L5" s="748" t="s">
        <v>675</v>
      </c>
      <c r="M5" s="748" t="s">
        <v>726</v>
      </c>
      <c r="N5" s="748" t="s">
        <v>687</v>
      </c>
      <c r="O5" s="748" t="s">
        <v>1059</v>
      </c>
    </row>
    <row r="6" spans="1:18" s="786" customFormat="1" ht="16.5" customHeight="1" x14ac:dyDescent="0.2">
      <c r="A6" s="746" t="s">
        <v>17</v>
      </c>
      <c r="B6" s="853" t="s">
        <v>18</v>
      </c>
      <c r="C6" s="853" t="s">
        <v>1664</v>
      </c>
      <c r="D6" s="747" t="s">
        <v>1844</v>
      </c>
      <c r="E6" s="854" t="s">
        <v>19</v>
      </c>
      <c r="F6" s="854" t="s">
        <v>20</v>
      </c>
      <c r="G6" s="854" t="s">
        <v>21</v>
      </c>
      <c r="H6" s="854" t="s">
        <v>22</v>
      </c>
      <c r="I6" s="854" t="s">
        <v>23</v>
      </c>
      <c r="J6" s="854" t="s">
        <v>24</v>
      </c>
      <c r="K6" s="854" t="s">
        <v>25</v>
      </c>
      <c r="L6" s="854" t="s">
        <v>23</v>
      </c>
      <c r="M6" s="854" t="s">
        <v>24</v>
      </c>
      <c r="N6" s="854" t="s">
        <v>25</v>
      </c>
      <c r="O6" s="854" t="s">
        <v>25</v>
      </c>
    </row>
    <row r="7" spans="1:18" s="786" customFormat="1" ht="16.5" customHeight="1" x14ac:dyDescent="0.2">
      <c r="A7" s="1170">
        <v>1</v>
      </c>
      <c r="B7" s="855" t="s">
        <v>1845</v>
      </c>
      <c r="C7" s="880" t="s">
        <v>1846</v>
      </c>
      <c r="D7" s="856">
        <v>1108.3700000000001</v>
      </c>
      <c r="E7" s="856">
        <v>198.07000000000002</v>
      </c>
      <c r="F7" s="856">
        <v>46.329999999999991</v>
      </c>
      <c r="G7" s="856">
        <v>76.300000000000011</v>
      </c>
      <c r="H7" s="856">
        <v>81.490000000000009</v>
      </c>
      <c r="I7" s="856">
        <v>163.23999999999998</v>
      </c>
      <c r="J7" s="856">
        <v>103.30000000000001</v>
      </c>
      <c r="K7" s="856">
        <v>226.81999999999996</v>
      </c>
      <c r="L7" s="856">
        <v>72.47999999999999</v>
      </c>
      <c r="M7" s="856">
        <v>36.75</v>
      </c>
      <c r="N7" s="856">
        <v>38.410000000000011</v>
      </c>
      <c r="O7" s="856">
        <v>65.180000000000007</v>
      </c>
      <c r="P7" s="857">
        <v>1219.7599999999998</v>
      </c>
      <c r="Q7" s="858">
        <v>-111.94999999999982</v>
      </c>
      <c r="R7" s="786">
        <v>512.1</v>
      </c>
    </row>
    <row r="8" spans="1:18" s="786" customFormat="1" ht="16.5" customHeight="1" x14ac:dyDescent="0.2">
      <c r="A8" s="776"/>
      <c r="B8" s="993" t="s">
        <v>1670</v>
      </c>
      <c r="C8" s="994"/>
      <c r="D8" s="995">
        <v>0</v>
      </c>
      <c r="E8" s="995"/>
      <c r="F8" s="995"/>
      <c r="G8" s="995"/>
      <c r="H8" s="995"/>
      <c r="I8" s="995"/>
      <c r="J8" s="995"/>
      <c r="K8" s="995"/>
      <c r="L8" s="995"/>
      <c r="M8" s="995"/>
      <c r="N8" s="995"/>
      <c r="O8" s="995"/>
      <c r="R8" s="859">
        <v>624.04999999999984</v>
      </c>
    </row>
    <row r="9" spans="1:18" s="786" customFormat="1" ht="16.5" customHeight="1" x14ac:dyDescent="0.2">
      <c r="A9" s="777" t="s">
        <v>30</v>
      </c>
      <c r="B9" s="284" t="s">
        <v>1671</v>
      </c>
      <c r="C9" s="791" t="s">
        <v>1847</v>
      </c>
      <c r="D9" s="985">
        <v>13.659999999999998</v>
      </c>
      <c r="E9" s="985">
        <v>0</v>
      </c>
      <c r="F9" s="985">
        <v>0</v>
      </c>
      <c r="G9" s="985">
        <v>0</v>
      </c>
      <c r="H9" s="985">
        <v>9.129999999999999</v>
      </c>
      <c r="I9" s="985">
        <v>0</v>
      </c>
      <c r="J9" s="985">
        <v>3.25</v>
      </c>
      <c r="K9" s="985">
        <v>0</v>
      </c>
      <c r="L9" s="985">
        <v>0</v>
      </c>
      <c r="M9" s="985">
        <v>0</v>
      </c>
      <c r="N9" s="985">
        <v>1.28</v>
      </c>
      <c r="O9" s="985">
        <v>0</v>
      </c>
    </row>
    <row r="10" spans="1:18" s="786" customFormat="1" ht="16.5" hidden="1" customHeight="1" x14ac:dyDescent="0.2">
      <c r="A10" s="777"/>
      <c r="B10" s="996" t="s">
        <v>1820</v>
      </c>
      <c r="C10" s="997" t="s">
        <v>1848</v>
      </c>
      <c r="D10" s="986">
        <v>0</v>
      </c>
      <c r="E10" s="985">
        <v>0</v>
      </c>
      <c r="F10" s="985">
        <v>0</v>
      </c>
      <c r="G10" s="985">
        <v>0</v>
      </c>
      <c r="H10" s="985">
        <v>0</v>
      </c>
      <c r="I10" s="985">
        <v>0</v>
      </c>
      <c r="J10" s="985">
        <v>0</v>
      </c>
      <c r="K10" s="985">
        <v>0</v>
      </c>
      <c r="L10" s="985">
        <v>0</v>
      </c>
      <c r="M10" s="985">
        <v>0</v>
      </c>
      <c r="N10" s="985">
        <v>0</v>
      </c>
      <c r="O10" s="985">
        <v>0</v>
      </c>
    </row>
    <row r="11" spans="1:18" s="786" customFormat="1" ht="16.5" customHeight="1" x14ac:dyDescent="0.2">
      <c r="A11" s="777" t="s">
        <v>32</v>
      </c>
      <c r="B11" s="284" t="s">
        <v>1678</v>
      </c>
      <c r="C11" s="791" t="s">
        <v>1849</v>
      </c>
      <c r="D11" s="985">
        <v>0.82000000000000006</v>
      </c>
      <c r="E11" s="985">
        <v>0.03</v>
      </c>
      <c r="F11" s="985">
        <v>0.22</v>
      </c>
      <c r="G11" s="985">
        <v>0</v>
      </c>
      <c r="H11" s="985">
        <v>0.46</v>
      </c>
      <c r="I11" s="985">
        <v>0</v>
      </c>
      <c r="J11" s="985">
        <v>0</v>
      </c>
      <c r="K11" s="985">
        <v>0.01</v>
      </c>
      <c r="L11" s="985">
        <v>0</v>
      </c>
      <c r="M11" s="985">
        <v>0</v>
      </c>
      <c r="N11" s="985">
        <v>7.0000000000000007E-2</v>
      </c>
      <c r="O11" s="985">
        <v>0.03</v>
      </c>
    </row>
    <row r="12" spans="1:18" s="786" customFormat="1" ht="16.5" customHeight="1" x14ac:dyDescent="0.2">
      <c r="A12" s="777" t="s">
        <v>1679</v>
      </c>
      <c r="B12" s="284" t="s">
        <v>1680</v>
      </c>
      <c r="C12" s="791" t="s">
        <v>1850</v>
      </c>
      <c r="D12" s="985">
        <v>1023.71</v>
      </c>
      <c r="E12" s="985">
        <v>198.04000000000002</v>
      </c>
      <c r="F12" s="985">
        <v>46.109999999999992</v>
      </c>
      <c r="G12" s="985">
        <v>76.300000000000011</v>
      </c>
      <c r="H12" s="985">
        <v>71.900000000000006</v>
      </c>
      <c r="I12" s="985">
        <v>124.47999999999999</v>
      </c>
      <c r="J12" s="985">
        <v>100.05000000000001</v>
      </c>
      <c r="K12" s="985">
        <v>226.80999999999997</v>
      </c>
      <c r="L12" s="985">
        <v>41.059999999999995</v>
      </c>
      <c r="M12" s="985">
        <v>36.75</v>
      </c>
      <c r="N12" s="985">
        <v>37.060000000000009</v>
      </c>
      <c r="O12" s="985">
        <v>65.150000000000006</v>
      </c>
      <c r="P12" s="858">
        <v>1787.63</v>
      </c>
      <c r="Q12" s="859">
        <v>-774.10000000000014</v>
      </c>
      <c r="R12" s="786">
        <v>2299.7266600000003</v>
      </c>
    </row>
    <row r="13" spans="1:18" s="786" customFormat="1" ht="16.5" customHeight="1" x14ac:dyDescent="0.2">
      <c r="A13" s="777" t="s">
        <v>1681</v>
      </c>
      <c r="B13" s="284" t="s">
        <v>1682</v>
      </c>
      <c r="C13" s="791" t="s">
        <v>1851</v>
      </c>
      <c r="D13" s="985">
        <v>0</v>
      </c>
      <c r="E13" s="985">
        <v>0</v>
      </c>
      <c r="F13" s="985">
        <v>0</v>
      </c>
      <c r="G13" s="985">
        <v>0</v>
      </c>
      <c r="H13" s="985">
        <v>0</v>
      </c>
      <c r="I13" s="985">
        <v>0</v>
      </c>
      <c r="J13" s="985">
        <v>0</v>
      </c>
      <c r="K13" s="985">
        <v>0</v>
      </c>
      <c r="L13" s="985">
        <v>0</v>
      </c>
      <c r="M13" s="985">
        <v>0</v>
      </c>
      <c r="N13" s="985">
        <v>0</v>
      </c>
      <c r="O13" s="985">
        <v>0</v>
      </c>
    </row>
    <row r="14" spans="1:18" s="786" customFormat="1" ht="16.5" customHeight="1" x14ac:dyDescent="0.2">
      <c r="A14" s="777" t="s">
        <v>1684</v>
      </c>
      <c r="B14" s="284" t="s">
        <v>1685</v>
      </c>
      <c r="C14" s="791" t="s">
        <v>1852</v>
      </c>
      <c r="D14" s="985">
        <v>0</v>
      </c>
      <c r="E14" s="985">
        <v>0</v>
      </c>
      <c r="F14" s="985">
        <v>0</v>
      </c>
      <c r="G14" s="985">
        <v>0</v>
      </c>
      <c r="H14" s="985">
        <v>0</v>
      </c>
      <c r="I14" s="985">
        <v>0</v>
      </c>
      <c r="J14" s="985">
        <v>0</v>
      </c>
      <c r="K14" s="985">
        <v>0</v>
      </c>
      <c r="L14" s="985">
        <v>0</v>
      </c>
      <c r="M14" s="985">
        <v>0</v>
      </c>
      <c r="N14" s="985">
        <v>0</v>
      </c>
      <c r="O14" s="985">
        <v>0</v>
      </c>
    </row>
    <row r="15" spans="1:18" s="786" customFormat="1" ht="16.5" customHeight="1" x14ac:dyDescent="0.2">
      <c r="A15" s="777" t="s">
        <v>1687</v>
      </c>
      <c r="B15" s="284" t="s">
        <v>1688</v>
      </c>
      <c r="C15" s="791" t="s">
        <v>1853</v>
      </c>
      <c r="D15" s="985">
        <v>69.42</v>
      </c>
      <c r="E15" s="985">
        <v>0</v>
      </c>
      <c r="F15" s="985">
        <v>0</v>
      </c>
      <c r="G15" s="985">
        <v>0</v>
      </c>
      <c r="H15" s="985">
        <v>0</v>
      </c>
      <c r="I15" s="985">
        <v>38</v>
      </c>
      <c r="J15" s="985">
        <v>0</v>
      </c>
      <c r="K15" s="985">
        <v>0</v>
      </c>
      <c r="L15" s="985">
        <v>31.42</v>
      </c>
      <c r="M15" s="985">
        <v>0</v>
      </c>
      <c r="N15" s="985">
        <v>0</v>
      </c>
      <c r="O15" s="985">
        <v>0</v>
      </c>
    </row>
    <row r="16" spans="1:18" s="786" customFormat="1" ht="16.5" customHeight="1" x14ac:dyDescent="0.2">
      <c r="A16" s="777"/>
      <c r="B16" s="998" t="s">
        <v>1839</v>
      </c>
      <c r="C16" s="791" t="s">
        <v>1854</v>
      </c>
      <c r="D16" s="985">
        <v>0</v>
      </c>
      <c r="E16" s="985">
        <v>0</v>
      </c>
      <c r="F16" s="985">
        <v>0</v>
      </c>
      <c r="G16" s="985">
        <v>0</v>
      </c>
      <c r="H16" s="985">
        <v>0</v>
      </c>
      <c r="I16" s="985">
        <v>0</v>
      </c>
      <c r="J16" s="985">
        <v>0</v>
      </c>
      <c r="K16" s="985">
        <v>0</v>
      </c>
      <c r="L16" s="985">
        <v>0</v>
      </c>
      <c r="M16" s="985">
        <v>0</v>
      </c>
      <c r="N16" s="985">
        <v>0</v>
      </c>
      <c r="O16" s="985">
        <v>0</v>
      </c>
    </row>
    <row r="17" spans="1:16" s="786" customFormat="1" ht="16.5" customHeight="1" x14ac:dyDescent="0.2">
      <c r="A17" s="777" t="s">
        <v>1691</v>
      </c>
      <c r="B17" s="284" t="s">
        <v>1692</v>
      </c>
      <c r="C17" s="791" t="s">
        <v>1855</v>
      </c>
      <c r="D17" s="985">
        <v>0.76</v>
      </c>
      <c r="E17" s="985">
        <v>0</v>
      </c>
      <c r="F17" s="985">
        <v>0</v>
      </c>
      <c r="G17" s="985">
        <v>0</v>
      </c>
      <c r="H17" s="985">
        <v>0</v>
      </c>
      <c r="I17" s="985">
        <v>0.76</v>
      </c>
      <c r="J17" s="985">
        <v>0</v>
      </c>
      <c r="K17" s="985">
        <v>0</v>
      </c>
      <c r="L17" s="985">
        <v>0</v>
      </c>
      <c r="M17" s="985">
        <v>0</v>
      </c>
      <c r="N17" s="985">
        <v>0</v>
      </c>
      <c r="O17" s="985">
        <v>0</v>
      </c>
    </row>
    <row r="18" spans="1:16" s="786" customFormat="1" ht="16.5" customHeight="1" x14ac:dyDescent="0.2">
      <c r="A18" s="777" t="s">
        <v>1694</v>
      </c>
      <c r="B18" s="284" t="s">
        <v>1695</v>
      </c>
      <c r="C18" s="791" t="s">
        <v>1856</v>
      </c>
      <c r="D18" s="985">
        <v>0</v>
      </c>
      <c r="E18" s="985">
        <v>0</v>
      </c>
      <c r="F18" s="985">
        <v>0</v>
      </c>
      <c r="G18" s="985">
        <v>0</v>
      </c>
      <c r="H18" s="985">
        <v>0</v>
      </c>
      <c r="I18" s="985">
        <v>0</v>
      </c>
      <c r="J18" s="985">
        <v>0</v>
      </c>
      <c r="K18" s="985">
        <v>0</v>
      </c>
      <c r="L18" s="985">
        <v>0</v>
      </c>
      <c r="M18" s="985">
        <v>0</v>
      </c>
      <c r="N18" s="985">
        <v>0</v>
      </c>
      <c r="O18" s="985">
        <v>0</v>
      </c>
    </row>
    <row r="19" spans="1:16" s="786" customFormat="1" ht="16.5" customHeight="1" x14ac:dyDescent="0.2">
      <c r="A19" s="777" t="s">
        <v>1697</v>
      </c>
      <c r="B19" s="284" t="s">
        <v>1698</v>
      </c>
      <c r="C19" s="791" t="s">
        <v>1857</v>
      </c>
      <c r="D19" s="985">
        <v>0</v>
      </c>
      <c r="E19" s="985">
        <v>0</v>
      </c>
      <c r="F19" s="985">
        <v>0</v>
      </c>
      <c r="G19" s="985">
        <v>0</v>
      </c>
      <c r="H19" s="985">
        <v>0</v>
      </c>
      <c r="I19" s="985">
        <v>0</v>
      </c>
      <c r="J19" s="985">
        <v>0</v>
      </c>
      <c r="K19" s="985">
        <v>0</v>
      </c>
      <c r="L19" s="985">
        <v>0</v>
      </c>
      <c r="M19" s="985">
        <v>0</v>
      </c>
      <c r="N19" s="985">
        <v>0</v>
      </c>
      <c r="O19" s="985">
        <v>0</v>
      </c>
    </row>
    <row r="20" spans="1:16" s="786" customFormat="1" ht="16.5" customHeight="1" x14ac:dyDescent="0.2">
      <c r="A20" s="777" t="s">
        <v>1700</v>
      </c>
      <c r="B20" s="284" t="s">
        <v>1701</v>
      </c>
      <c r="C20" s="791" t="s">
        <v>1858</v>
      </c>
      <c r="D20" s="985">
        <v>0</v>
      </c>
      <c r="E20" s="985">
        <v>0</v>
      </c>
      <c r="F20" s="985">
        <v>0</v>
      </c>
      <c r="G20" s="985">
        <v>0</v>
      </c>
      <c r="H20" s="985">
        <v>0</v>
      </c>
      <c r="I20" s="985">
        <v>0</v>
      </c>
      <c r="J20" s="985">
        <v>0</v>
      </c>
      <c r="K20" s="985">
        <v>0</v>
      </c>
      <c r="L20" s="985">
        <v>0</v>
      </c>
      <c r="M20" s="985">
        <v>0</v>
      </c>
      <c r="N20" s="985">
        <v>0</v>
      </c>
      <c r="O20" s="985">
        <v>0</v>
      </c>
    </row>
    <row r="21" spans="1:16" s="861" customFormat="1" ht="16.5" customHeight="1" x14ac:dyDescent="0.2">
      <c r="A21" s="1170">
        <v>2</v>
      </c>
      <c r="B21" s="855" t="s">
        <v>1859</v>
      </c>
      <c r="C21" s="880"/>
      <c r="D21" s="856">
        <v>65.349999999999994</v>
      </c>
      <c r="E21" s="856">
        <v>0</v>
      </c>
      <c r="F21" s="856">
        <v>20.16</v>
      </c>
      <c r="G21" s="856">
        <v>0</v>
      </c>
      <c r="H21" s="856">
        <v>5.42</v>
      </c>
      <c r="I21" s="856">
        <v>0</v>
      </c>
      <c r="J21" s="856">
        <v>29.29</v>
      </c>
      <c r="K21" s="856">
        <v>0</v>
      </c>
      <c r="L21" s="856">
        <v>0</v>
      </c>
      <c r="M21" s="856">
        <v>0</v>
      </c>
      <c r="N21" s="856">
        <v>10.48</v>
      </c>
      <c r="O21" s="856">
        <v>0</v>
      </c>
      <c r="P21" s="860"/>
    </row>
    <row r="22" spans="1:16" s="861" customFormat="1" ht="16.5" customHeight="1" x14ac:dyDescent="0.2">
      <c r="A22" s="776"/>
      <c r="B22" s="999" t="s">
        <v>1670</v>
      </c>
      <c r="C22" s="994"/>
      <c r="D22" s="995"/>
      <c r="E22" s="995"/>
      <c r="F22" s="995"/>
      <c r="G22" s="995"/>
      <c r="H22" s="995"/>
      <c r="I22" s="995"/>
      <c r="J22" s="995"/>
      <c r="K22" s="995"/>
      <c r="L22" s="995"/>
      <c r="M22" s="995"/>
      <c r="N22" s="995"/>
      <c r="O22" s="995"/>
      <c r="P22" s="860"/>
    </row>
    <row r="23" spans="1:16" s="786" customFormat="1" ht="25.5" x14ac:dyDescent="0.2">
      <c r="A23" s="1000" t="s">
        <v>41</v>
      </c>
      <c r="B23" s="1001" t="s">
        <v>1860</v>
      </c>
      <c r="C23" s="1002" t="s">
        <v>2021</v>
      </c>
      <c r="D23" s="1003">
        <v>65.349999999999994</v>
      </c>
      <c r="E23" s="1004">
        <v>0</v>
      </c>
      <c r="F23" s="1004">
        <v>20.16</v>
      </c>
      <c r="G23" s="1004">
        <v>0</v>
      </c>
      <c r="H23" s="1004">
        <v>5.42</v>
      </c>
      <c r="I23" s="1004">
        <v>0</v>
      </c>
      <c r="J23" s="1004">
        <v>29.29</v>
      </c>
      <c r="K23" s="1004">
        <v>0</v>
      </c>
      <c r="L23" s="985">
        <v>0</v>
      </c>
      <c r="M23" s="985">
        <v>0</v>
      </c>
      <c r="N23" s="985">
        <v>10.48</v>
      </c>
      <c r="O23" s="985">
        <v>0</v>
      </c>
      <c r="P23" s="860"/>
    </row>
    <row r="24" spans="1:16" s="786" customFormat="1" ht="25.5" x14ac:dyDescent="0.2">
      <c r="A24" s="1000" t="s">
        <v>611</v>
      </c>
      <c r="B24" s="1005" t="s">
        <v>1861</v>
      </c>
      <c r="C24" s="1006" t="s">
        <v>2022</v>
      </c>
      <c r="D24" s="985">
        <v>0</v>
      </c>
      <c r="E24" s="985">
        <v>0</v>
      </c>
      <c r="F24" s="985">
        <v>0</v>
      </c>
      <c r="G24" s="985">
        <v>0</v>
      </c>
      <c r="H24" s="985">
        <v>0</v>
      </c>
      <c r="I24" s="985">
        <v>0</v>
      </c>
      <c r="J24" s="985">
        <v>0</v>
      </c>
      <c r="K24" s="985">
        <v>0</v>
      </c>
      <c r="L24" s="985">
        <v>0</v>
      </c>
      <c r="M24" s="985">
        <v>0</v>
      </c>
      <c r="N24" s="985">
        <v>0</v>
      </c>
      <c r="O24" s="985">
        <v>0</v>
      </c>
      <c r="P24" s="860"/>
    </row>
    <row r="25" spans="1:16" s="786" customFormat="1" ht="25.5" x14ac:dyDescent="0.2">
      <c r="A25" s="1000" t="s">
        <v>878</v>
      </c>
      <c r="B25" s="1005" t="s">
        <v>1862</v>
      </c>
      <c r="C25" s="1006" t="s">
        <v>2023</v>
      </c>
      <c r="D25" s="1007">
        <v>0</v>
      </c>
      <c r="E25" s="985">
        <v>0</v>
      </c>
      <c r="F25" s="985">
        <v>0</v>
      </c>
      <c r="G25" s="985">
        <v>0</v>
      </c>
      <c r="H25" s="985">
        <v>0</v>
      </c>
      <c r="I25" s="985">
        <v>0</v>
      </c>
      <c r="J25" s="985">
        <v>0</v>
      </c>
      <c r="K25" s="985">
        <v>0</v>
      </c>
      <c r="L25" s="985">
        <v>0</v>
      </c>
      <c r="M25" s="985">
        <v>0</v>
      </c>
      <c r="N25" s="985">
        <v>0</v>
      </c>
      <c r="O25" s="985">
        <v>0</v>
      </c>
      <c r="P25" s="860"/>
    </row>
    <row r="26" spans="1:16" s="786" customFormat="1" ht="25.5" x14ac:dyDescent="0.2">
      <c r="A26" s="1000" t="s">
        <v>1707</v>
      </c>
      <c r="B26" s="1008" t="s">
        <v>1863</v>
      </c>
      <c r="C26" s="1009" t="s">
        <v>2024</v>
      </c>
      <c r="D26" s="1010">
        <v>0</v>
      </c>
      <c r="E26" s="1010">
        <v>0</v>
      </c>
      <c r="F26" s="1010">
        <v>0</v>
      </c>
      <c r="G26" s="1010">
        <v>0</v>
      </c>
      <c r="H26" s="1010">
        <v>0</v>
      </c>
      <c r="I26" s="1010">
        <v>0</v>
      </c>
      <c r="J26" s="1010">
        <v>0</v>
      </c>
      <c r="K26" s="1010">
        <v>0</v>
      </c>
      <c r="L26" s="1010">
        <v>0</v>
      </c>
      <c r="M26" s="1010">
        <v>0</v>
      </c>
      <c r="N26" s="1010">
        <v>0</v>
      </c>
      <c r="O26" s="1010">
        <v>0</v>
      </c>
      <c r="P26" s="860"/>
    </row>
    <row r="27" spans="1:16" s="863" customFormat="1" ht="25.5" x14ac:dyDescent="0.2">
      <c r="A27" s="864">
        <v>3</v>
      </c>
      <c r="B27" s="865" t="s">
        <v>1864</v>
      </c>
      <c r="C27" s="1011"/>
      <c r="D27" s="1012">
        <v>64.89</v>
      </c>
      <c r="E27" s="988">
        <v>0</v>
      </c>
      <c r="F27" s="988">
        <v>15.8</v>
      </c>
      <c r="G27" s="988">
        <v>1.4</v>
      </c>
      <c r="H27" s="988">
        <v>13.8</v>
      </c>
      <c r="I27" s="988">
        <v>18.93</v>
      </c>
      <c r="J27" s="988">
        <v>0</v>
      </c>
      <c r="K27" s="988">
        <v>14.96</v>
      </c>
      <c r="L27" s="988">
        <v>0</v>
      </c>
      <c r="M27" s="988">
        <v>0</v>
      </c>
      <c r="N27" s="988">
        <v>0</v>
      </c>
      <c r="O27" s="988">
        <v>0</v>
      </c>
      <c r="P27" s="862"/>
    </row>
    <row r="28" spans="1:16" s="861" customFormat="1" ht="16.5" customHeight="1" x14ac:dyDescent="0.2">
      <c r="A28" s="1013" t="s">
        <v>70</v>
      </c>
      <c r="B28" s="865" t="s">
        <v>1879</v>
      </c>
      <c r="C28" s="880"/>
      <c r="D28" s="856">
        <v>45.33</v>
      </c>
      <c r="E28" s="856">
        <v>29.28</v>
      </c>
      <c r="F28" s="856">
        <v>0</v>
      </c>
      <c r="G28" s="856">
        <v>2.12</v>
      </c>
      <c r="H28" s="856">
        <v>0.19</v>
      </c>
      <c r="I28" s="856">
        <v>0</v>
      </c>
      <c r="J28" s="856">
        <v>0.48</v>
      </c>
      <c r="K28" s="856">
        <v>7.51</v>
      </c>
      <c r="L28" s="856">
        <v>0</v>
      </c>
      <c r="M28" s="856">
        <v>1</v>
      </c>
      <c r="N28" s="856">
        <v>0</v>
      </c>
      <c r="O28" s="856">
        <v>4.7499999999999991</v>
      </c>
      <c r="P28" s="860"/>
    </row>
    <row r="29" spans="1:16" s="861" customFormat="1" ht="16.5" customHeight="1" x14ac:dyDescent="0.2">
      <c r="A29" s="789"/>
      <c r="B29" s="1014" t="s">
        <v>1670</v>
      </c>
      <c r="C29" s="790"/>
      <c r="D29" s="995"/>
      <c r="E29" s="995"/>
      <c r="F29" s="995"/>
      <c r="G29" s="995"/>
      <c r="H29" s="995"/>
      <c r="I29" s="995"/>
      <c r="J29" s="995"/>
      <c r="K29" s="995"/>
      <c r="L29" s="995"/>
      <c r="M29" s="995"/>
      <c r="N29" s="995"/>
      <c r="O29" s="995"/>
      <c r="P29" s="860"/>
    </row>
    <row r="30" spans="1:16" s="786" customFormat="1" ht="36" x14ac:dyDescent="0.2">
      <c r="A30" s="777" t="s">
        <v>1866</v>
      </c>
      <c r="B30" s="778" t="s">
        <v>1867</v>
      </c>
      <c r="C30" s="791" t="s">
        <v>2025</v>
      </c>
      <c r="D30" s="985">
        <v>40.03</v>
      </c>
      <c r="E30" s="985">
        <v>23.98</v>
      </c>
      <c r="F30" s="985">
        <v>0</v>
      </c>
      <c r="G30" s="985">
        <v>2.12</v>
      </c>
      <c r="H30" s="985">
        <v>0.19</v>
      </c>
      <c r="I30" s="985">
        <v>0</v>
      </c>
      <c r="J30" s="985">
        <v>0.48</v>
      </c>
      <c r="K30" s="985">
        <v>7.51</v>
      </c>
      <c r="L30" s="985">
        <v>0</v>
      </c>
      <c r="M30" s="985">
        <v>1</v>
      </c>
      <c r="N30" s="985">
        <v>0</v>
      </c>
      <c r="O30" s="985">
        <v>4.7499999999999991</v>
      </c>
      <c r="P30" s="860"/>
    </row>
    <row r="31" spans="1:16" s="786" customFormat="1" ht="12" x14ac:dyDescent="0.2">
      <c r="A31" s="777" t="s">
        <v>1868</v>
      </c>
      <c r="B31" s="778" t="s">
        <v>1865</v>
      </c>
      <c r="C31" s="791" t="s">
        <v>2026</v>
      </c>
      <c r="D31" s="985">
        <v>5.3</v>
      </c>
      <c r="E31" s="985">
        <v>5.3</v>
      </c>
      <c r="F31" s="985">
        <v>0</v>
      </c>
      <c r="G31" s="985">
        <v>0</v>
      </c>
      <c r="H31" s="985">
        <v>0</v>
      </c>
      <c r="I31" s="985">
        <v>0</v>
      </c>
      <c r="J31" s="985">
        <v>0</v>
      </c>
      <c r="K31" s="985">
        <v>0</v>
      </c>
      <c r="L31" s="985">
        <v>0</v>
      </c>
      <c r="M31" s="985">
        <v>0</v>
      </c>
      <c r="N31" s="985">
        <v>0</v>
      </c>
      <c r="O31" s="985">
        <v>0</v>
      </c>
      <c r="P31" s="860"/>
    </row>
    <row r="32" spans="1:16" s="786" customFormat="1" ht="24" x14ac:dyDescent="0.2">
      <c r="A32" s="777" t="s">
        <v>1869</v>
      </c>
      <c r="B32" s="778" t="s">
        <v>1870</v>
      </c>
      <c r="C32" s="791" t="s">
        <v>2027</v>
      </c>
      <c r="D32" s="985">
        <v>0</v>
      </c>
      <c r="E32" s="985">
        <v>0</v>
      </c>
      <c r="F32" s="985">
        <v>0</v>
      </c>
      <c r="G32" s="985">
        <v>0</v>
      </c>
      <c r="H32" s="985">
        <v>0</v>
      </c>
      <c r="I32" s="985">
        <v>0</v>
      </c>
      <c r="J32" s="985">
        <v>0</v>
      </c>
      <c r="K32" s="985">
        <v>0</v>
      </c>
      <c r="L32" s="985">
        <v>0</v>
      </c>
      <c r="M32" s="985">
        <v>0</v>
      </c>
      <c r="N32" s="985">
        <v>0</v>
      </c>
      <c r="O32" s="985">
        <v>0</v>
      </c>
      <c r="P32" s="860"/>
    </row>
    <row r="33" spans="1:16" s="786" customFormat="1" ht="24" x14ac:dyDescent="0.2">
      <c r="A33" s="777" t="s">
        <v>1871</v>
      </c>
      <c r="B33" s="778" t="s">
        <v>1872</v>
      </c>
      <c r="C33" s="791" t="s">
        <v>2027</v>
      </c>
      <c r="D33" s="985">
        <v>0</v>
      </c>
      <c r="E33" s="985">
        <v>0</v>
      </c>
      <c r="F33" s="985">
        <v>0</v>
      </c>
      <c r="G33" s="985">
        <v>0</v>
      </c>
      <c r="H33" s="985">
        <v>0</v>
      </c>
      <c r="I33" s="985">
        <v>0</v>
      </c>
      <c r="J33" s="985">
        <v>0</v>
      </c>
      <c r="K33" s="985">
        <v>0</v>
      </c>
      <c r="L33" s="985">
        <v>0</v>
      </c>
      <c r="M33" s="985">
        <v>0</v>
      </c>
      <c r="N33" s="985">
        <v>0</v>
      </c>
      <c r="O33" s="985">
        <v>0</v>
      </c>
      <c r="P33" s="860"/>
    </row>
    <row r="34" spans="1:16" s="786" customFormat="1" ht="24" x14ac:dyDescent="0.2">
      <c r="A34" s="787" t="s">
        <v>1873</v>
      </c>
      <c r="B34" s="1015" t="s">
        <v>1874</v>
      </c>
      <c r="C34" s="793" t="s">
        <v>2028</v>
      </c>
      <c r="D34" s="987"/>
      <c r="E34" s="987"/>
      <c r="F34" s="987"/>
      <c r="G34" s="987"/>
      <c r="H34" s="987"/>
      <c r="I34" s="987"/>
      <c r="J34" s="987"/>
      <c r="K34" s="987"/>
      <c r="L34" s="987"/>
      <c r="M34" s="987"/>
      <c r="N34" s="987"/>
      <c r="O34" s="987"/>
      <c r="P34" s="860"/>
    </row>
    <row r="35" spans="1:16" s="786" customFormat="1" ht="42" customHeight="1" x14ac:dyDescent="0.2">
      <c r="A35" s="1379" t="s">
        <v>2029</v>
      </c>
      <c r="B35" s="1380"/>
      <c r="C35" s="1380"/>
      <c r="D35" s="1379"/>
      <c r="E35" s="1379"/>
      <c r="F35" s="1379"/>
      <c r="G35" s="1379"/>
      <c r="H35" s="1379"/>
      <c r="I35" s="1379"/>
      <c r="J35" s="1379"/>
      <c r="K35" s="1379"/>
      <c r="L35" s="1379"/>
      <c r="M35" s="1379"/>
      <c r="N35" s="1379"/>
      <c r="O35" s="1379"/>
    </row>
    <row r="36" spans="1:16" ht="15" customHeight="1" x14ac:dyDescent="0.2">
      <c r="D36" s="867"/>
      <c r="E36" s="868"/>
      <c r="O36" s="869"/>
    </row>
    <row r="38" spans="1:16" ht="15" customHeight="1" x14ac:dyDescent="0.2">
      <c r="O38" s="869"/>
    </row>
    <row r="39" spans="1:16" ht="15" customHeight="1" x14ac:dyDescent="0.2">
      <c r="D39" s="867"/>
      <c r="O39" s="869"/>
    </row>
    <row r="40" spans="1:16" ht="15" customHeight="1" x14ac:dyDescent="0.2">
      <c r="O40" s="869"/>
    </row>
    <row r="41" spans="1:16" ht="15" customHeight="1" x14ac:dyDescent="0.2">
      <c r="O41" s="869"/>
    </row>
    <row r="42" spans="1:16" ht="15" customHeight="1" x14ac:dyDescent="0.2">
      <c r="O42" s="869"/>
    </row>
    <row r="43" spans="1:16" ht="15" customHeight="1" x14ac:dyDescent="0.2">
      <c r="O43" s="869"/>
    </row>
    <row r="44" spans="1:16" ht="15" customHeight="1" x14ac:dyDescent="0.2">
      <c r="O44" s="869"/>
    </row>
    <row r="45" spans="1:16" ht="15" customHeight="1" x14ac:dyDescent="0.2">
      <c r="O45" s="869"/>
    </row>
    <row r="46" spans="1:16" ht="15" customHeight="1" x14ac:dyDescent="0.2">
      <c r="O46" s="869"/>
    </row>
    <row r="47" spans="1:16" ht="15" customHeight="1" x14ac:dyDescent="0.2">
      <c r="O47" s="869"/>
    </row>
    <row r="48" spans="1:16" ht="15" customHeight="1" x14ac:dyDescent="0.2">
      <c r="O48" s="869"/>
    </row>
    <row r="49" spans="15:15" ht="15" customHeight="1" x14ac:dyDescent="0.2">
      <c r="O49" s="869"/>
    </row>
    <row r="50" spans="15:15" ht="15" customHeight="1" x14ac:dyDescent="0.2">
      <c r="O50" s="869"/>
    </row>
  </sheetData>
  <mergeCells count="9">
    <mergeCell ref="A35:O35"/>
    <mergeCell ref="A1:O1"/>
    <mergeCell ref="A2:O2"/>
    <mergeCell ref="E3:O3"/>
    <mergeCell ref="A4:A5"/>
    <mergeCell ref="B4:B5"/>
    <mergeCell ref="C4:C5"/>
    <mergeCell ref="D4:D5"/>
    <mergeCell ref="E4:O4"/>
  </mergeCells>
  <pageMargins left="0.32" right="0.25" top="0.72" bottom="0.25" header="0" footer="0"/>
  <pageSetup paperSize="9" scale="83"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7"/>
  <sheetViews>
    <sheetView zoomScaleNormal="100" workbookViewId="0">
      <pane xSplit="4" ySplit="1" topLeftCell="E2" activePane="bottomRight" state="frozen"/>
      <selection activeCell="T1" sqref="T1:T65536"/>
      <selection pane="topRight" activeCell="T1" sqref="T1:T65536"/>
      <selection pane="bottomLeft" activeCell="T1" sqref="T1:T65536"/>
      <selection pane="bottomRight" activeCell="D5" sqref="D5:BP67"/>
    </sheetView>
  </sheetViews>
  <sheetFormatPr defaultColWidth="9" defaultRowHeight="12" x14ac:dyDescent="0.2"/>
  <cols>
    <col min="1" max="1" width="5.125" style="1057" customWidth="1"/>
    <col min="2" max="2" width="15.125" style="1069" customWidth="1"/>
    <col min="3" max="3" width="4.25" style="1057" bestFit="1" customWidth="1"/>
    <col min="4" max="4" width="7.875" style="796" customWidth="1"/>
    <col min="5" max="5" width="7.75" style="798" bestFit="1" customWidth="1"/>
    <col min="6" max="6" width="5" style="796" bestFit="1" customWidth="1"/>
    <col min="7" max="7" width="3.875" style="796" bestFit="1" customWidth="1"/>
    <col min="8" max="8" width="5.375" style="796" bestFit="1" customWidth="1"/>
    <col min="9" max="9" width="5.75" style="796" bestFit="1" customWidth="1"/>
    <col min="10" max="10" width="7.75" style="796" bestFit="1" customWidth="1"/>
    <col min="11" max="12" width="3.875" style="796" bestFit="1" customWidth="1"/>
    <col min="13" max="13" width="7.75" style="796" bestFit="1" customWidth="1"/>
    <col min="14" max="14" width="6.875" style="796" bestFit="1" customWidth="1"/>
    <col min="15" max="15" width="5.75" style="796" bestFit="1" customWidth="1"/>
    <col min="16" max="16" width="5.75" style="798" bestFit="1" customWidth="1"/>
    <col min="17" max="17" width="3.875" style="796" bestFit="1" customWidth="1"/>
    <col min="18" max="18" width="5" style="798" bestFit="1" customWidth="1"/>
    <col min="19" max="19" width="6.875" style="796" bestFit="1" customWidth="1"/>
    <col min="20" max="21" width="5.75" style="796" bestFit="1" customWidth="1"/>
    <col min="22" max="22" width="5" style="796" bestFit="1" customWidth="1"/>
    <col min="23" max="23" width="6.875" style="796" bestFit="1" customWidth="1"/>
    <col min="24" max="24" width="4.625" style="796" bestFit="1" customWidth="1"/>
    <col min="25" max="25" width="5.75" style="796" bestFit="1" customWidth="1"/>
    <col min="26" max="26" width="5.375" style="796" bestFit="1" customWidth="1"/>
    <col min="27" max="28" width="4.625" style="796" bestFit="1" customWidth="1"/>
    <col min="29" max="30" width="5.375" style="796" bestFit="1" customWidth="1"/>
    <col min="31" max="31" width="4" style="796" bestFit="1" customWidth="1"/>
    <col min="32" max="32" width="4.125" style="796" bestFit="1" customWidth="1"/>
    <col min="33" max="33" width="4" style="796" bestFit="1" customWidth="1"/>
    <col min="34" max="34" width="4.125" style="803" bestFit="1" customWidth="1"/>
    <col min="35" max="35" width="4.625" style="796" bestFit="1" customWidth="1"/>
    <col min="36" max="38" width="5.75" style="796" bestFit="1" customWidth="1"/>
    <col min="39" max="39" width="3.875" style="796" bestFit="1" customWidth="1"/>
    <col min="40" max="40" width="5.375" style="796" bestFit="1" customWidth="1"/>
    <col min="41" max="42" width="5.75" style="796" bestFit="1" customWidth="1"/>
    <col min="43" max="43" width="6.875" style="796" bestFit="1" customWidth="1"/>
    <col min="44" max="44" width="7.375" style="796" bestFit="1" customWidth="1"/>
    <col min="45" max="45" width="6.25" style="796" bestFit="1" customWidth="1"/>
    <col min="46" max="46" width="4.25" style="796" bestFit="1" customWidth="1"/>
    <col min="47" max="47" width="5" style="796" bestFit="1" customWidth="1"/>
    <col min="48" max="48" width="5.375" style="796" bestFit="1" customWidth="1"/>
    <col min="49" max="52" width="4.625" style="796" bestFit="1" customWidth="1"/>
    <col min="53" max="54" width="5" style="796" bestFit="1" customWidth="1"/>
    <col min="55" max="55" width="4.25" style="796" bestFit="1" customWidth="1"/>
    <col min="56" max="56" width="5" style="803" bestFit="1" customWidth="1"/>
    <col min="57" max="57" width="6.875" style="796" bestFit="1" customWidth="1"/>
    <col min="58" max="58" width="6.25" style="796" bestFit="1" customWidth="1"/>
    <col min="59" max="59" width="7.375" style="798" bestFit="1" customWidth="1"/>
    <col min="60" max="60" width="5" style="796" bestFit="1" customWidth="1"/>
    <col min="61" max="62" width="4.25" style="796" bestFit="1" customWidth="1"/>
    <col min="63" max="65" width="4" style="796" bestFit="1" customWidth="1"/>
    <col min="66" max="66" width="8.375" style="796" customWidth="1"/>
    <col min="67" max="67" width="7.25" style="796" customWidth="1"/>
    <col min="68" max="68" width="7.75" style="795" bestFit="1" customWidth="1"/>
    <col min="69" max="83" width="9" style="795"/>
    <col min="84" max="86" width="9" style="802"/>
    <col min="87" max="16384" width="9" style="795"/>
  </cols>
  <sheetData>
    <row r="1" spans="1:86" ht="15" x14ac:dyDescent="0.2">
      <c r="A1" s="1056" t="s">
        <v>2037</v>
      </c>
      <c r="B1" s="1065"/>
      <c r="C1" s="1387" t="s">
        <v>1875</v>
      </c>
      <c r="D1" s="1387"/>
      <c r="E1" s="1387"/>
      <c r="F1" s="1387"/>
      <c r="G1" s="1387"/>
      <c r="H1" s="1387"/>
      <c r="I1" s="1387"/>
      <c r="J1" s="1387"/>
      <c r="K1" s="1387"/>
      <c r="L1" s="1387"/>
      <c r="M1" s="1387"/>
      <c r="N1" s="1387"/>
      <c r="O1" s="1387"/>
      <c r="P1" s="1387"/>
      <c r="Q1" s="1387"/>
      <c r="R1" s="1387"/>
      <c r="S1" s="1387"/>
      <c r="T1" s="1387"/>
      <c r="U1" s="1387"/>
      <c r="V1" s="1387"/>
      <c r="W1" s="1387"/>
      <c r="X1" s="1387"/>
      <c r="Y1" s="1387"/>
      <c r="Z1" s="1387"/>
      <c r="AA1" s="1387"/>
      <c r="AB1" s="1387"/>
      <c r="AC1" s="1387"/>
      <c r="AD1" s="1387"/>
      <c r="AE1" s="1387"/>
      <c r="AF1" s="1387"/>
      <c r="AG1" s="1387"/>
      <c r="AH1" s="1387"/>
      <c r="AI1" s="1387"/>
      <c r="AJ1" s="1387"/>
      <c r="AK1" s="1387"/>
      <c r="AL1" s="1387"/>
      <c r="AM1" s="1387"/>
      <c r="AN1" s="1387"/>
      <c r="AO1" s="1387"/>
      <c r="AP1" s="1387"/>
      <c r="AQ1" s="1387"/>
      <c r="AR1" s="1387"/>
      <c r="AS1" s="1387"/>
      <c r="AT1" s="1387"/>
      <c r="AU1" s="1387"/>
      <c r="AV1" s="1387"/>
      <c r="AW1" s="1387"/>
      <c r="AX1" s="1387"/>
      <c r="AY1" s="1387"/>
      <c r="AZ1" s="1387"/>
      <c r="BA1" s="1387"/>
      <c r="BB1" s="1387"/>
      <c r="BC1" s="1387"/>
      <c r="BD1" s="1387"/>
      <c r="BE1" s="1387"/>
      <c r="BF1" s="1387"/>
      <c r="BG1" s="1387"/>
      <c r="BH1" s="1387"/>
      <c r="BI1" s="1387"/>
      <c r="BJ1" s="1387"/>
      <c r="BK1" s="1387"/>
      <c r="BL1" s="1387"/>
      <c r="BM1" s="1387"/>
      <c r="BN1" s="1387"/>
      <c r="BO1" s="1387"/>
      <c r="BP1" s="1387"/>
    </row>
    <row r="2" spans="1:86" ht="12.75" x14ac:dyDescent="0.2">
      <c r="A2" s="1059"/>
      <c r="B2" s="1066"/>
      <c r="C2" s="1060"/>
      <c r="D2" s="797"/>
      <c r="E2" s="797"/>
      <c r="F2" s="797"/>
      <c r="G2" s="797"/>
      <c r="H2" s="797"/>
      <c r="I2" s="797"/>
      <c r="J2" s="797"/>
      <c r="K2" s="797"/>
      <c r="L2" s="797"/>
      <c r="M2" s="797"/>
      <c r="N2" s="797"/>
      <c r="O2" s="797"/>
      <c r="P2" s="797"/>
      <c r="Q2" s="797"/>
      <c r="R2" s="797"/>
      <c r="S2" s="797"/>
      <c r="T2" s="797"/>
      <c r="U2" s="797"/>
      <c r="V2" s="797"/>
      <c r="W2" s="797"/>
      <c r="X2" s="797"/>
      <c r="Y2" s="798"/>
      <c r="Z2" s="797"/>
      <c r="AA2" s="797"/>
      <c r="AB2" s="797"/>
      <c r="AC2" s="797"/>
      <c r="AD2" s="797"/>
      <c r="AE2" s="797"/>
      <c r="AF2" s="797"/>
      <c r="AG2" s="797"/>
      <c r="AH2" s="799"/>
      <c r="AI2" s="797"/>
      <c r="AJ2" s="798"/>
      <c r="AK2" s="798"/>
      <c r="AL2" s="797"/>
      <c r="AM2" s="797"/>
      <c r="AN2" s="797"/>
      <c r="AO2" s="797"/>
      <c r="AP2" s="797"/>
      <c r="AQ2" s="797"/>
      <c r="AR2" s="797"/>
      <c r="AS2" s="797"/>
      <c r="AT2" s="797"/>
      <c r="AU2" s="797"/>
      <c r="AV2" s="797"/>
      <c r="AW2" s="797"/>
      <c r="AX2" s="797"/>
      <c r="AY2" s="797"/>
      <c r="AZ2" s="797"/>
      <c r="BA2" s="797"/>
      <c r="BB2" s="797"/>
      <c r="BC2" s="799"/>
      <c r="BD2" s="797"/>
      <c r="BE2" s="797"/>
      <c r="BF2" s="797"/>
      <c r="BG2" s="797"/>
      <c r="BH2" s="797"/>
      <c r="BI2" s="797"/>
      <c r="BJ2" s="797"/>
      <c r="BK2" s="797"/>
      <c r="BL2" s="797"/>
      <c r="BM2" s="797"/>
      <c r="BN2" s="800" t="s">
        <v>1811</v>
      </c>
      <c r="BO2" s="801"/>
      <c r="BP2" s="801"/>
    </row>
    <row r="3" spans="1:86" s="1057" customFormat="1" ht="20.65" customHeight="1" x14ac:dyDescent="0.2">
      <c r="A3" s="1388" t="s">
        <v>2</v>
      </c>
      <c r="B3" s="1390" t="s">
        <v>1812</v>
      </c>
      <c r="C3" s="1390" t="s">
        <v>1813</v>
      </c>
      <c r="D3" s="1084"/>
      <c r="E3" s="1392" t="s">
        <v>1814</v>
      </c>
      <c r="F3" s="1393"/>
      <c r="G3" s="1393"/>
      <c r="H3" s="1393"/>
      <c r="I3" s="1085"/>
      <c r="J3" s="1085"/>
      <c r="K3" s="1085"/>
      <c r="L3" s="1085"/>
      <c r="M3" s="1085"/>
      <c r="N3" s="1085"/>
      <c r="O3" s="1085"/>
      <c r="P3" s="1085"/>
      <c r="Q3" s="1085"/>
      <c r="R3" s="1085"/>
      <c r="S3" s="1086"/>
      <c r="T3" s="1085"/>
      <c r="U3" s="1085"/>
      <c r="V3" s="1085"/>
      <c r="W3" s="1085"/>
      <c r="X3" s="1085"/>
      <c r="Y3" s="1085"/>
      <c r="Z3" s="1085"/>
      <c r="AA3" s="1085"/>
      <c r="AB3" s="1085"/>
      <c r="AC3" s="1085"/>
      <c r="AD3" s="1085"/>
      <c r="AE3" s="1085"/>
      <c r="AF3" s="1085"/>
      <c r="AG3" s="1085"/>
      <c r="AH3" s="1085"/>
      <c r="AI3" s="1085"/>
      <c r="AJ3" s="1085"/>
      <c r="AK3" s="1085"/>
      <c r="AL3" s="1085"/>
      <c r="AM3" s="1085"/>
      <c r="AN3" s="1085"/>
      <c r="AO3" s="1085"/>
      <c r="AP3" s="1085"/>
      <c r="AQ3" s="1085"/>
      <c r="AR3" s="1085"/>
      <c r="AS3" s="1085"/>
      <c r="AT3" s="1085"/>
      <c r="AU3" s="1085"/>
      <c r="AV3" s="1085"/>
      <c r="AW3" s="1085"/>
      <c r="AX3" s="1085"/>
      <c r="AY3" s="1085"/>
      <c r="AZ3" s="1085"/>
      <c r="BA3" s="1085"/>
      <c r="BB3" s="1085"/>
      <c r="BC3" s="1085"/>
      <c r="BD3" s="1085"/>
      <c r="BE3" s="1085"/>
      <c r="BF3" s="1087"/>
      <c r="BG3" s="1087"/>
      <c r="BH3" s="1085"/>
      <c r="BI3" s="1088"/>
      <c r="BJ3" s="1088"/>
      <c r="BK3" s="1088"/>
      <c r="BL3" s="1088"/>
      <c r="BM3" s="1088"/>
      <c r="BN3" s="1084"/>
      <c r="BO3" s="1084"/>
      <c r="BP3" s="1084"/>
      <c r="CF3" s="1058"/>
      <c r="CG3" s="1058"/>
      <c r="CH3" s="1058"/>
    </row>
    <row r="4" spans="1:86" s="1057" customFormat="1" ht="22.5" x14ac:dyDescent="0.2">
      <c r="A4" s="1389"/>
      <c r="B4" s="1391"/>
      <c r="C4" s="1389"/>
      <c r="D4" s="1089" t="s">
        <v>1815</v>
      </c>
      <c r="E4" s="1090" t="s">
        <v>1669</v>
      </c>
      <c r="F4" s="1091" t="s">
        <v>1672</v>
      </c>
      <c r="G4" s="1092" t="s">
        <v>1675</v>
      </c>
      <c r="H4" s="1092" t="s">
        <v>1125</v>
      </c>
      <c r="I4" s="1093" t="s">
        <v>154</v>
      </c>
      <c r="J4" s="1093" t="s">
        <v>46</v>
      </c>
      <c r="K4" s="1093" t="s">
        <v>1683</v>
      </c>
      <c r="L4" s="1093" t="s">
        <v>1686</v>
      </c>
      <c r="M4" s="1093" t="s">
        <v>308</v>
      </c>
      <c r="N4" s="1094" t="s">
        <v>1690</v>
      </c>
      <c r="O4" s="1093" t="s">
        <v>1693</v>
      </c>
      <c r="P4" s="1061" t="s">
        <v>1696</v>
      </c>
      <c r="Q4" s="1093" t="s">
        <v>1699</v>
      </c>
      <c r="R4" s="1095" t="s">
        <v>638</v>
      </c>
      <c r="S4" s="1096" t="s">
        <v>1703</v>
      </c>
      <c r="T4" s="1093" t="s">
        <v>505</v>
      </c>
      <c r="U4" s="1093" t="s">
        <v>856</v>
      </c>
      <c r="V4" s="1093" t="s">
        <v>945</v>
      </c>
      <c r="W4" s="1091" t="s">
        <v>47</v>
      </c>
      <c r="X4" s="1093" t="s">
        <v>448</v>
      </c>
      <c r="Y4" s="1097" t="s">
        <v>1713</v>
      </c>
      <c r="Z4" s="1098" t="s">
        <v>938</v>
      </c>
      <c r="AA4" s="1098" t="s">
        <v>1718</v>
      </c>
      <c r="AB4" s="1098" t="s">
        <v>1017</v>
      </c>
      <c r="AC4" s="1098" t="s">
        <v>608</v>
      </c>
      <c r="AD4" s="1098" t="s">
        <v>477</v>
      </c>
      <c r="AE4" s="1098" t="s">
        <v>1727</v>
      </c>
      <c r="AF4" s="1098" t="s">
        <v>1730</v>
      </c>
      <c r="AG4" s="1098" t="s">
        <v>1733</v>
      </c>
      <c r="AH4" s="1098" t="s">
        <v>1736</v>
      </c>
      <c r="AI4" s="1098" t="s">
        <v>1739</v>
      </c>
      <c r="AJ4" s="1093" t="s">
        <v>1742</v>
      </c>
      <c r="AK4" s="1093" t="s">
        <v>315</v>
      </c>
      <c r="AL4" s="1093" t="s">
        <v>276</v>
      </c>
      <c r="AM4" s="1093" t="s">
        <v>1747</v>
      </c>
      <c r="AN4" s="1093" t="s">
        <v>649</v>
      </c>
      <c r="AO4" s="1093" t="s">
        <v>711</v>
      </c>
      <c r="AP4" s="1093" t="s">
        <v>1754</v>
      </c>
      <c r="AQ4" s="1093" t="s">
        <v>1757</v>
      </c>
      <c r="AR4" s="1098" t="s">
        <v>57</v>
      </c>
      <c r="AS4" s="1098" t="s">
        <v>88</v>
      </c>
      <c r="AT4" s="1098" t="s">
        <v>1622</v>
      </c>
      <c r="AU4" s="1098" t="s">
        <v>1621</v>
      </c>
      <c r="AV4" s="1098" t="s">
        <v>1768</v>
      </c>
      <c r="AW4" s="1098" t="s">
        <v>488</v>
      </c>
      <c r="AX4" s="1098" t="s">
        <v>97</v>
      </c>
      <c r="AY4" s="1098" t="s">
        <v>1775</v>
      </c>
      <c r="AZ4" s="1098" t="s">
        <v>1041</v>
      </c>
      <c r="BA4" s="1098" t="s">
        <v>383</v>
      </c>
      <c r="BB4" s="1093" t="s">
        <v>934</v>
      </c>
      <c r="BC4" s="1093" t="s">
        <v>1784</v>
      </c>
      <c r="BD4" s="1093" t="s">
        <v>918</v>
      </c>
      <c r="BE4" s="1093" t="s">
        <v>1789</v>
      </c>
      <c r="BF4" s="1099" t="s">
        <v>1036</v>
      </c>
      <c r="BG4" s="1099" t="s">
        <v>1794</v>
      </c>
      <c r="BH4" s="1095" t="s">
        <v>325</v>
      </c>
      <c r="BI4" s="1096" t="s">
        <v>1798</v>
      </c>
      <c r="BJ4" s="1100" t="s">
        <v>1802</v>
      </c>
      <c r="BK4" s="1100" t="s">
        <v>1805</v>
      </c>
      <c r="BL4" s="1100" t="s">
        <v>1808</v>
      </c>
      <c r="BM4" s="1100" t="s">
        <v>1810</v>
      </c>
      <c r="BN4" s="1089" t="s">
        <v>1816</v>
      </c>
      <c r="BO4" s="1089" t="s">
        <v>1817</v>
      </c>
      <c r="BP4" s="1089" t="s">
        <v>1818</v>
      </c>
      <c r="CF4" s="1058"/>
      <c r="CG4" s="1058"/>
      <c r="CH4" s="1058"/>
    </row>
    <row r="5" spans="1:86" x14ac:dyDescent="0.2">
      <c r="A5" s="1101"/>
      <c r="B5" s="1102" t="s">
        <v>1819</v>
      </c>
      <c r="C5" s="1096"/>
      <c r="D5" s="1103">
        <v>93445.109999999986</v>
      </c>
      <c r="E5" s="1103">
        <v>0</v>
      </c>
      <c r="F5" s="1103">
        <v>0</v>
      </c>
      <c r="G5" s="1103">
        <v>0</v>
      </c>
      <c r="H5" s="1103">
        <v>0</v>
      </c>
      <c r="I5" s="1103">
        <v>0</v>
      </c>
      <c r="J5" s="1103">
        <v>0</v>
      </c>
      <c r="K5" s="1103">
        <v>0</v>
      </c>
      <c r="L5" s="1103">
        <v>0</v>
      </c>
      <c r="M5" s="1103">
        <v>0</v>
      </c>
      <c r="N5" s="1103">
        <v>0</v>
      </c>
      <c r="O5" s="1103">
        <v>0</v>
      </c>
      <c r="P5" s="1103">
        <v>0</v>
      </c>
      <c r="Q5" s="1103">
        <v>0</v>
      </c>
      <c r="R5" s="1103">
        <v>0</v>
      </c>
      <c r="S5" s="1103">
        <v>0</v>
      </c>
      <c r="T5" s="1103">
        <v>0</v>
      </c>
      <c r="U5" s="1103">
        <v>0</v>
      </c>
      <c r="V5" s="1103">
        <v>0</v>
      </c>
      <c r="W5" s="1103">
        <v>0</v>
      </c>
      <c r="X5" s="1103">
        <v>0</v>
      </c>
      <c r="Y5" s="1103">
        <v>0</v>
      </c>
      <c r="Z5" s="1103">
        <v>0</v>
      </c>
      <c r="AA5" s="1103">
        <v>0</v>
      </c>
      <c r="AB5" s="1103">
        <v>0</v>
      </c>
      <c r="AC5" s="1103">
        <v>0</v>
      </c>
      <c r="AD5" s="1103">
        <v>0</v>
      </c>
      <c r="AE5" s="1103">
        <v>0</v>
      </c>
      <c r="AF5" s="1103">
        <v>0</v>
      </c>
      <c r="AG5" s="1103">
        <v>0</v>
      </c>
      <c r="AH5" s="1103">
        <v>0</v>
      </c>
      <c r="AI5" s="1103">
        <v>0</v>
      </c>
      <c r="AJ5" s="1103">
        <v>0</v>
      </c>
      <c r="AK5" s="1103">
        <v>0</v>
      </c>
      <c r="AL5" s="1103">
        <v>0</v>
      </c>
      <c r="AM5" s="1103">
        <v>0</v>
      </c>
      <c r="AN5" s="1103">
        <v>0</v>
      </c>
      <c r="AO5" s="1103">
        <v>0</v>
      </c>
      <c r="AP5" s="1103">
        <v>0</v>
      </c>
      <c r="AQ5" s="1103">
        <v>0</v>
      </c>
      <c r="AR5" s="1103">
        <v>0</v>
      </c>
      <c r="AS5" s="1103">
        <v>0</v>
      </c>
      <c r="AT5" s="1103">
        <v>0</v>
      </c>
      <c r="AU5" s="1103">
        <v>0</v>
      </c>
      <c r="AV5" s="1103">
        <v>0</v>
      </c>
      <c r="AW5" s="1103">
        <v>0</v>
      </c>
      <c r="AX5" s="1103">
        <v>0</v>
      </c>
      <c r="AY5" s="1103">
        <v>0</v>
      </c>
      <c r="AZ5" s="1103">
        <v>0</v>
      </c>
      <c r="BA5" s="1103">
        <v>0</v>
      </c>
      <c r="BB5" s="1103">
        <v>0</v>
      </c>
      <c r="BC5" s="1103">
        <v>0</v>
      </c>
      <c r="BD5" s="1103">
        <v>0</v>
      </c>
      <c r="BE5" s="1103">
        <v>0</v>
      </c>
      <c r="BF5" s="1104">
        <v>0</v>
      </c>
      <c r="BG5" s="1104">
        <v>0</v>
      </c>
      <c r="BH5" s="1103">
        <v>0</v>
      </c>
      <c r="BI5" s="1103">
        <v>0</v>
      </c>
      <c r="BJ5" s="1103">
        <v>0</v>
      </c>
      <c r="BK5" s="1103">
        <v>0</v>
      </c>
      <c r="BL5" s="1103">
        <v>0</v>
      </c>
      <c r="BM5" s="1103">
        <v>0</v>
      </c>
      <c r="BN5" s="1103">
        <v>0</v>
      </c>
      <c r="BO5" s="1103">
        <v>0</v>
      </c>
      <c r="BP5" s="1103">
        <v>93445.11</v>
      </c>
    </row>
    <row r="6" spans="1:86" x14ac:dyDescent="0.2">
      <c r="A6" s="1105">
        <v>1</v>
      </c>
      <c r="B6" s="1102" t="s">
        <v>1668</v>
      </c>
      <c r="C6" s="1096" t="s">
        <v>1669</v>
      </c>
      <c r="D6" s="1103">
        <v>85647.189999999988</v>
      </c>
      <c r="E6" s="1106">
        <v>84538.819999999992</v>
      </c>
      <c r="F6" s="1103">
        <v>0</v>
      </c>
      <c r="G6" s="1103">
        <v>0</v>
      </c>
      <c r="H6" s="1103">
        <v>0</v>
      </c>
      <c r="I6" s="1103">
        <v>0</v>
      </c>
      <c r="J6" s="1103">
        <v>66.62</v>
      </c>
      <c r="K6" s="1103">
        <v>0</v>
      </c>
      <c r="L6" s="1103">
        <v>0</v>
      </c>
      <c r="M6" s="1103">
        <v>0</v>
      </c>
      <c r="N6" s="1103">
        <v>0</v>
      </c>
      <c r="O6" s="1103">
        <v>0</v>
      </c>
      <c r="P6" s="1103">
        <v>64.89</v>
      </c>
      <c r="Q6" s="1103">
        <v>0</v>
      </c>
      <c r="R6" s="1103">
        <v>0.35</v>
      </c>
      <c r="S6" s="1103">
        <v>1108.3700000000001</v>
      </c>
      <c r="T6" s="1103">
        <v>33.11</v>
      </c>
      <c r="U6" s="1103">
        <v>17.05</v>
      </c>
      <c r="V6" s="1103">
        <v>0</v>
      </c>
      <c r="W6" s="1103">
        <v>51.19</v>
      </c>
      <c r="X6" s="1103">
        <v>0.54</v>
      </c>
      <c r="Y6" s="1103">
        <v>3.5</v>
      </c>
      <c r="Z6" s="1103">
        <v>2.2200000000000002</v>
      </c>
      <c r="AA6" s="1103">
        <v>0</v>
      </c>
      <c r="AB6" s="1103">
        <v>0</v>
      </c>
      <c r="AC6" s="1103">
        <v>1.28</v>
      </c>
      <c r="AD6" s="1103">
        <v>0</v>
      </c>
      <c r="AE6" s="1103">
        <v>0</v>
      </c>
      <c r="AF6" s="1103">
        <v>0</v>
      </c>
      <c r="AG6" s="1103">
        <v>0</v>
      </c>
      <c r="AH6" s="1103">
        <v>0</v>
      </c>
      <c r="AI6" s="1103">
        <v>0</v>
      </c>
      <c r="AJ6" s="1103">
        <v>606.32999999999993</v>
      </c>
      <c r="AK6" s="1103">
        <v>211.5</v>
      </c>
      <c r="AL6" s="1103">
        <v>69</v>
      </c>
      <c r="AM6" s="1103">
        <v>0</v>
      </c>
      <c r="AN6" s="1103">
        <v>13.370000000000001</v>
      </c>
      <c r="AO6" s="1103">
        <v>54.010000000000005</v>
      </c>
      <c r="AP6" s="1103">
        <v>258.45</v>
      </c>
      <c r="AQ6" s="1103">
        <v>379.04000000000013</v>
      </c>
      <c r="AR6" s="1103">
        <v>347.31000000000017</v>
      </c>
      <c r="AS6" s="1103">
        <v>0</v>
      </c>
      <c r="AT6" s="1103">
        <v>6.19</v>
      </c>
      <c r="AU6" s="1103">
        <v>19.569999999999997</v>
      </c>
      <c r="AV6" s="1103">
        <v>0.06</v>
      </c>
      <c r="AW6" s="1103">
        <v>0.33999999999999997</v>
      </c>
      <c r="AX6" s="1103">
        <v>2.12</v>
      </c>
      <c r="AY6" s="1103">
        <v>0</v>
      </c>
      <c r="AZ6" s="1103">
        <v>0</v>
      </c>
      <c r="BA6" s="1103">
        <v>3.4499999999999997</v>
      </c>
      <c r="BB6" s="1103">
        <v>0.56000000000000005</v>
      </c>
      <c r="BC6" s="1103">
        <v>0</v>
      </c>
      <c r="BD6" s="1103">
        <v>0</v>
      </c>
      <c r="BE6" s="1103">
        <v>0</v>
      </c>
      <c r="BF6" s="1103">
        <v>0</v>
      </c>
      <c r="BG6" s="1103">
        <v>0</v>
      </c>
      <c r="BH6" s="1103">
        <v>17.05</v>
      </c>
      <c r="BI6" s="1103">
        <v>0</v>
      </c>
      <c r="BJ6" s="1103">
        <v>0</v>
      </c>
      <c r="BK6" s="1103">
        <v>0</v>
      </c>
      <c r="BL6" s="1103">
        <v>0</v>
      </c>
      <c r="BM6" s="1103">
        <v>0</v>
      </c>
      <c r="BN6" s="1103">
        <v>1108.3700000000001</v>
      </c>
      <c r="BO6" s="1107">
        <v>-1108.3700000000001</v>
      </c>
      <c r="BP6" s="1103">
        <v>84538.82</v>
      </c>
    </row>
    <row r="7" spans="1:86" x14ac:dyDescent="0.2">
      <c r="A7" s="1091" t="s">
        <v>30</v>
      </c>
      <c r="B7" s="1108" t="s">
        <v>1671</v>
      </c>
      <c r="C7" s="1091" t="s">
        <v>1672</v>
      </c>
      <c r="D7" s="1109">
        <v>99.01</v>
      </c>
      <c r="E7" s="1110">
        <v>66.62</v>
      </c>
      <c r="F7" s="1111">
        <v>20</v>
      </c>
      <c r="G7" s="1112">
        <v>0</v>
      </c>
      <c r="H7" s="1112">
        <v>0</v>
      </c>
      <c r="I7" s="1112">
        <v>0</v>
      </c>
      <c r="J7" s="1112">
        <v>66.62</v>
      </c>
      <c r="K7" s="1112">
        <v>0</v>
      </c>
      <c r="L7" s="1112">
        <v>0</v>
      </c>
      <c r="M7" s="1112">
        <v>0</v>
      </c>
      <c r="N7" s="1112">
        <v>0</v>
      </c>
      <c r="O7" s="1112">
        <v>0</v>
      </c>
      <c r="P7" s="1112">
        <v>0</v>
      </c>
      <c r="Q7" s="1112">
        <v>0</v>
      </c>
      <c r="R7" s="1112">
        <v>0</v>
      </c>
      <c r="S7" s="1110">
        <v>12.389999999999999</v>
      </c>
      <c r="T7" s="1109">
        <v>0</v>
      </c>
      <c r="U7" s="1109">
        <v>0</v>
      </c>
      <c r="V7" s="1109">
        <v>0</v>
      </c>
      <c r="W7" s="1109">
        <v>0</v>
      </c>
      <c r="X7" s="1109">
        <v>0</v>
      </c>
      <c r="Y7" s="1109">
        <v>0</v>
      </c>
      <c r="Z7" s="1109">
        <v>0</v>
      </c>
      <c r="AA7" s="1109">
        <v>0</v>
      </c>
      <c r="AB7" s="1109">
        <v>0</v>
      </c>
      <c r="AC7" s="1109">
        <v>0</v>
      </c>
      <c r="AD7" s="1109">
        <v>0</v>
      </c>
      <c r="AE7" s="1109">
        <v>0</v>
      </c>
      <c r="AF7" s="1109">
        <v>0</v>
      </c>
      <c r="AG7" s="1109">
        <v>0</v>
      </c>
      <c r="AH7" s="1109">
        <v>0</v>
      </c>
      <c r="AI7" s="1109">
        <v>0</v>
      </c>
      <c r="AJ7" s="1109">
        <v>0</v>
      </c>
      <c r="AK7" s="1109">
        <v>0</v>
      </c>
      <c r="AL7" s="1109">
        <v>0</v>
      </c>
      <c r="AM7" s="1109">
        <v>0</v>
      </c>
      <c r="AN7" s="1109">
        <v>0</v>
      </c>
      <c r="AO7" s="1109">
        <v>0</v>
      </c>
      <c r="AP7" s="1109">
        <v>0</v>
      </c>
      <c r="AQ7" s="1109">
        <v>12.389999999999999</v>
      </c>
      <c r="AR7" s="1109">
        <v>8.5499999999999989</v>
      </c>
      <c r="AS7" s="1109">
        <v>0</v>
      </c>
      <c r="AT7" s="1109">
        <v>0</v>
      </c>
      <c r="AU7" s="1109">
        <v>3.84</v>
      </c>
      <c r="AV7" s="1109">
        <v>0</v>
      </c>
      <c r="AW7" s="1109">
        <v>0</v>
      </c>
      <c r="AX7" s="1109">
        <v>0</v>
      </c>
      <c r="AY7" s="1109">
        <v>0</v>
      </c>
      <c r="AZ7" s="1109">
        <v>0</v>
      </c>
      <c r="BA7" s="1109">
        <v>0</v>
      </c>
      <c r="BB7" s="1109">
        <v>0</v>
      </c>
      <c r="BC7" s="1110">
        <v>0</v>
      </c>
      <c r="BD7" s="1109">
        <v>0</v>
      </c>
      <c r="BE7" s="1109">
        <v>0</v>
      </c>
      <c r="BF7" s="1109">
        <v>0</v>
      </c>
      <c r="BG7" s="1109">
        <v>0</v>
      </c>
      <c r="BH7" s="1109">
        <v>0</v>
      </c>
      <c r="BI7" s="1109">
        <v>0</v>
      </c>
      <c r="BJ7" s="1109">
        <v>0</v>
      </c>
      <c r="BK7" s="1109">
        <v>0</v>
      </c>
      <c r="BL7" s="1109">
        <v>0</v>
      </c>
      <c r="BM7" s="1109">
        <v>0</v>
      </c>
      <c r="BN7" s="1109">
        <v>79.010000000000005</v>
      </c>
      <c r="BO7" s="1113">
        <v>-79.010000000000005</v>
      </c>
      <c r="BP7" s="1109">
        <v>20</v>
      </c>
    </row>
    <row r="8" spans="1:86" ht="22.5" x14ac:dyDescent="0.2">
      <c r="A8" s="1092"/>
      <c r="B8" s="1114" t="s">
        <v>1820</v>
      </c>
      <c r="C8" s="1092" t="s">
        <v>1675</v>
      </c>
      <c r="D8" s="1115">
        <v>0</v>
      </c>
      <c r="E8" s="1116">
        <v>0</v>
      </c>
      <c r="F8" s="1115">
        <v>0</v>
      </c>
      <c r="G8" s="1117">
        <v>0</v>
      </c>
      <c r="H8" s="1115">
        <v>0</v>
      </c>
      <c r="I8" s="1115">
        <v>0</v>
      </c>
      <c r="J8" s="1115">
        <v>0</v>
      </c>
      <c r="K8" s="1115">
        <v>0</v>
      </c>
      <c r="L8" s="1115">
        <v>0</v>
      </c>
      <c r="M8" s="1115">
        <v>0</v>
      </c>
      <c r="N8" s="1115">
        <v>0</v>
      </c>
      <c r="O8" s="1115">
        <v>0</v>
      </c>
      <c r="P8" s="1115">
        <v>0</v>
      </c>
      <c r="Q8" s="1115">
        <v>0</v>
      </c>
      <c r="R8" s="1115">
        <v>0</v>
      </c>
      <c r="S8" s="1116">
        <v>0</v>
      </c>
      <c r="T8" s="1115">
        <v>0</v>
      </c>
      <c r="U8" s="1115">
        <v>0</v>
      </c>
      <c r="V8" s="1115">
        <v>0</v>
      </c>
      <c r="W8" s="1115">
        <v>0</v>
      </c>
      <c r="X8" s="1115">
        <v>0</v>
      </c>
      <c r="Y8" s="1115">
        <v>0</v>
      </c>
      <c r="Z8" s="1115">
        <v>0</v>
      </c>
      <c r="AA8" s="1115">
        <v>0</v>
      </c>
      <c r="AB8" s="1115">
        <v>0</v>
      </c>
      <c r="AC8" s="1115">
        <v>0</v>
      </c>
      <c r="AD8" s="1115">
        <v>0</v>
      </c>
      <c r="AE8" s="1115">
        <v>0</v>
      </c>
      <c r="AF8" s="1115">
        <v>0</v>
      </c>
      <c r="AG8" s="1115">
        <v>0</v>
      </c>
      <c r="AH8" s="1115">
        <v>0</v>
      </c>
      <c r="AI8" s="1115">
        <v>0</v>
      </c>
      <c r="AJ8" s="1115">
        <v>0</v>
      </c>
      <c r="AK8" s="1115">
        <v>0</v>
      </c>
      <c r="AL8" s="1115">
        <v>0</v>
      </c>
      <c r="AM8" s="1115">
        <v>0</v>
      </c>
      <c r="AN8" s="1115">
        <v>0</v>
      </c>
      <c r="AO8" s="1115">
        <v>0</v>
      </c>
      <c r="AP8" s="1115">
        <v>0</v>
      </c>
      <c r="AQ8" s="1118">
        <v>0</v>
      </c>
      <c r="AR8" s="1115">
        <v>0</v>
      </c>
      <c r="AS8" s="1115">
        <v>0</v>
      </c>
      <c r="AT8" s="1115">
        <v>0</v>
      </c>
      <c r="AU8" s="1115">
        <v>0</v>
      </c>
      <c r="AV8" s="1115">
        <v>0</v>
      </c>
      <c r="AW8" s="1115">
        <v>0</v>
      </c>
      <c r="AX8" s="1115">
        <v>0</v>
      </c>
      <c r="AY8" s="1115">
        <v>0</v>
      </c>
      <c r="AZ8" s="1115">
        <v>0</v>
      </c>
      <c r="BA8" s="1115">
        <v>0</v>
      </c>
      <c r="BB8" s="1115">
        <v>0</v>
      </c>
      <c r="BC8" s="1116">
        <v>0</v>
      </c>
      <c r="BD8" s="1115">
        <v>0</v>
      </c>
      <c r="BE8" s="1115">
        <v>0</v>
      </c>
      <c r="BF8" s="1115">
        <v>0</v>
      </c>
      <c r="BG8" s="1115">
        <v>0</v>
      </c>
      <c r="BH8" s="1115">
        <v>0</v>
      </c>
      <c r="BI8" s="1119">
        <v>0</v>
      </c>
      <c r="BJ8" s="1119">
        <v>0</v>
      </c>
      <c r="BK8" s="1119">
        <v>0</v>
      </c>
      <c r="BL8" s="1119">
        <v>0</v>
      </c>
      <c r="BM8" s="1119">
        <v>0</v>
      </c>
      <c r="BN8" s="1115">
        <v>0</v>
      </c>
      <c r="BO8" s="1115">
        <v>0</v>
      </c>
      <c r="BP8" s="1115">
        <v>0</v>
      </c>
    </row>
    <row r="9" spans="1:86" x14ac:dyDescent="0.2">
      <c r="A9" s="1092"/>
      <c r="B9" s="1114" t="s">
        <v>1821</v>
      </c>
      <c r="C9" s="1092" t="s">
        <v>1125</v>
      </c>
      <c r="D9" s="1115">
        <v>99.01</v>
      </c>
      <c r="E9" s="1116">
        <v>66.62</v>
      </c>
      <c r="F9" s="1115">
        <v>0</v>
      </c>
      <c r="G9" s="1120">
        <v>0</v>
      </c>
      <c r="H9" s="1117">
        <v>20</v>
      </c>
      <c r="I9" s="1115">
        <v>0</v>
      </c>
      <c r="J9" s="1115">
        <v>66.62</v>
      </c>
      <c r="K9" s="1115">
        <v>0</v>
      </c>
      <c r="L9" s="1115">
        <v>0</v>
      </c>
      <c r="M9" s="1115">
        <v>0</v>
      </c>
      <c r="N9" s="1115">
        <v>0</v>
      </c>
      <c r="O9" s="1115">
        <v>0</v>
      </c>
      <c r="P9" s="1115">
        <v>0</v>
      </c>
      <c r="Q9" s="1115">
        <v>0</v>
      </c>
      <c r="R9" s="1115">
        <v>0</v>
      </c>
      <c r="S9" s="1116">
        <v>12.389999999999999</v>
      </c>
      <c r="T9" s="1115">
        <v>0</v>
      </c>
      <c r="U9" s="1115">
        <v>0</v>
      </c>
      <c r="V9" s="1115">
        <v>0</v>
      </c>
      <c r="W9" s="1115">
        <v>0</v>
      </c>
      <c r="X9" s="1115">
        <v>0</v>
      </c>
      <c r="Y9" s="1115">
        <v>0</v>
      </c>
      <c r="Z9" s="1115">
        <v>0</v>
      </c>
      <c r="AA9" s="1115">
        <v>0</v>
      </c>
      <c r="AB9" s="1115">
        <v>0</v>
      </c>
      <c r="AC9" s="1115">
        <v>0</v>
      </c>
      <c r="AD9" s="1115">
        <v>0</v>
      </c>
      <c r="AE9" s="1115">
        <v>0</v>
      </c>
      <c r="AF9" s="1115">
        <v>0</v>
      </c>
      <c r="AG9" s="1115">
        <v>0</v>
      </c>
      <c r="AH9" s="1115">
        <v>0</v>
      </c>
      <c r="AI9" s="1115">
        <v>0</v>
      </c>
      <c r="AJ9" s="1115">
        <v>0</v>
      </c>
      <c r="AK9" s="1115">
        <v>0</v>
      </c>
      <c r="AL9" s="1115">
        <v>0</v>
      </c>
      <c r="AM9" s="1115">
        <v>0</v>
      </c>
      <c r="AN9" s="1115">
        <v>0</v>
      </c>
      <c r="AO9" s="1115">
        <v>0</v>
      </c>
      <c r="AP9" s="1115">
        <v>0</v>
      </c>
      <c r="AQ9" s="1118">
        <v>12.389999999999999</v>
      </c>
      <c r="AR9" s="1115">
        <v>8.5499999999999989</v>
      </c>
      <c r="AS9" s="1115">
        <v>0</v>
      </c>
      <c r="AT9" s="1115">
        <v>0</v>
      </c>
      <c r="AU9" s="1115">
        <v>3.84</v>
      </c>
      <c r="AV9" s="1115">
        <v>0</v>
      </c>
      <c r="AW9" s="1115">
        <v>0</v>
      </c>
      <c r="AX9" s="1115">
        <v>0</v>
      </c>
      <c r="AY9" s="1115">
        <v>0</v>
      </c>
      <c r="AZ9" s="1115">
        <v>0</v>
      </c>
      <c r="BA9" s="1115">
        <v>0</v>
      </c>
      <c r="BB9" s="1115">
        <v>0</v>
      </c>
      <c r="BC9" s="1116">
        <v>0</v>
      </c>
      <c r="BD9" s="1115">
        <v>0</v>
      </c>
      <c r="BE9" s="1115">
        <v>0</v>
      </c>
      <c r="BF9" s="1115">
        <v>0</v>
      </c>
      <c r="BG9" s="1115">
        <v>0</v>
      </c>
      <c r="BH9" s="1115">
        <v>0</v>
      </c>
      <c r="BI9" s="1119">
        <v>0</v>
      </c>
      <c r="BJ9" s="1119">
        <v>0</v>
      </c>
      <c r="BK9" s="1119">
        <v>0</v>
      </c>
      <c r="BL9" s="1119">
        <v>0</v>
      </c>
      <c r="BM9" s="1119">
        <v>0</v>
      </c>
      <c r="BN9" s="1115">
        <v>79.010000000000005</v>
      </c>
      <c r="BO9" s="1121">
        <v>-79.010000000000005</v>
      </c>
      <c r="BP9" s="1115">
        <v>20</v>
      </c>
    </row>
    <row r="10" spans="1:86" ht="22.5" x14ac:dyDescent="0.2">
      <c r="A10" s="1093" t="s">
        <v>32</v>
      </c>
      <c r="B10" s="1122" t="s">
        <v>1678</v>
      </c>
      <c r="C10" s="1093" t="s">
        <v>154</v>
      </c>
      <c r="D10" s="1123">
        <v>228.61</v>
      </c>
      <c r="E10" s="1124">
        <v>0</v>
      </c>
      <c r="F10" s="1125">
        <v>0</v>
      </c>
      <c r="G10" s="1125">
        <v>0</v>
      </c>
      <c r="H10" s="1125">
        <v>0</v>
      </c>
      <c r="I10" s="1126">
        <v>227.79000000000002</v>
      </c>
      <c r="J10" s="1125">
        <v>0</v>
      </c>
      <c r="K10" s="1125">
        <v>0</v>
      </c>
      <c r="L10" s="1125">
        <v>0</v>
      </c>
      <c r="M10" s="1125">
        <v>0</v>
      </c>
      <c r="N10" s="1125">
        <v>0</v>
      </c>
      <c r="O10" s="1125">
        <v>0</v>
      </c>
      <c r="P10" s="1125">
        <v>0</v>
      </c>
      <c r="Q10" s="1125">
        <v>0</v>
      </c>
      <c r="R10" s="1125">
        <v>0</v>
      </c>
      <c r="S10" s="1124">
        <v>0.82000000000000006</v>
      </c>
      <c r="T10" s="1125">
        <v>0.79</v>
      </c>
      <c r="U10" s="1125">
        <v>0.03</v>
      </c>
      <c r="V10" s="1125">
        <v>0</v>
      </c>
      <c r="W10" s="1125">
        <v>0</v>
      </c>
      <c r="X10" s="1125">
        <v>0</v>
      </c>
      <c r="Y10" s="1125">
        <v>0</v>
      </c>
      <c r="Z10" s="1125">
        <v>0</v>
      </c>
      <c r="AA10" s="1125">
        <v>0</v>
      </c>
      <c r="AB10" s="1125">
        <v>0</v>
      </c>
      <c r="AC10" s="1125">
        <v>0</v>
      </c>
      <c r="AD10" s="1125">
        <v>0</v>
      </c>
      <c r="AE10" s="1125">
        <v>0</v>
      </c>
      <c r="AF10" s="1125">
        <v>0</v>
      </c>
      <c r="AG10" s="1125">
        <v>0</v>
      </c>
      <c r="AH10" s="1125">
        <v>0</v>
      </c>
      <c r="AI10" s="1125">
        <v>0</v>
      </c>
      <c r="AJ10" s="1125">
        <v>0</v>
      </c>
      <c r="AK10" s="1125">
        <v>0</v>
      </c>
      <c r="AL10" s="1125">
        <v>0</v>
      </c>
      <c r="AM10" s="1125">
        <v>0</v>
      </c>
      <c r="AN10" s="1125">
        <v>0</v>
      </c>
      <c r="AO10" s="1125">
        <v>0</v>
      </c>
      <c r="AP10" s="1125">
        <v>0</v>
      </c>
      <c r="AQ10" s="1125">
        <v>0</v>
      </c>
      <c r="AR10" s="1125">
        <v>0</v>
      </c>
      <c r="AS10" s="1125">
        <v>0</v>
      </c>
      <c r="AT10" s="1125">
        <v>0</v>
      </c>
      <c r="AU10" s="1125">
        <v>0</v>
      </c>
      <c r="AV10" s="1125">
        <v>0</v>
      </c>
      <c r="AW10" s="1125">
        <v>0</v>
      </c>
      <c r="AX10" s="1125">
        <v>0</v>
      </c>
      <c r="AY10" s="1125">
        <v>0</v>
      </c>
      <c r="AZ10" s="1125">
        <v>0</v>
      </c>
      <c r="BA10" s="1125">
        <v>0</v>
      </c>
      <c r="BB10" s="1125">
        <v>0</v>
      </c>
      <c r="BC10" s="1124">
        <v>0</v>
      </c>
      <c r="BD10" s="1125">
        <v>0</v>
      </c>
      <c r="BE10" s="1125">
        <v>0</v>
      </c>
      <c r="BF10" s="1123">
        <v>0</v>
      </c>
      <c r="BG10" s="1123">
        <v>0</v>
      </c>
      <c r="BH10" s="1125">
        <v>0</v>
      </c>
      <c r="BI10" s="1127">
        <v>0</v>
      </c>
      <c r="BJ10" s="1127">
        <v>0</v>
      </c>
      <c r="BK10" s="1127">
        <v>0</v>
      </c>
      <c r="BL10" s="1127">
        <v>0</v>
      </c>
      <c r="BM10" s="1127">
        <v>0</v>
      </c>
      <c r="BN10" s="1125">
        <v>0.82000000000000006</v>
      </c>
      <c r="BO10" s="1128">
        <v>-0.82000000000000006</v>
      </c>
      <c r="BP10" s="1125">
        <v>227.79000000000002</v>
      </c>
    </row>
    <row r="11" spans="1:86" x14ac:dyDescent="0.2">
      <c r="A11" s="1093" t="s">
        <v>1679</v>
      </c>
      <c r="B11" s="1122" t="s">
        <v>1680</v>
      </c>
      <c r="C11" s="1093" t="s">
        <v>46</v>
      </c>
      <c r="D11" s="1123">
        <v>65196.469999999994</v>
      </c>
      <c r="E11" s="1129">
        <v>65.239999999999995</v>
      </c>
      <c r="F11" s="1130">
        <v>0</v>
      </c>
      <c r="G11" s="1130">
        <v>0</v>
      </c>
      <c r="H11" s="1130">
        <v>0</v>
      </c>
      <c r="I11" s="1130">
        <v>0</v>
      </c>
      <c r="J11" s="1131">
        <v>64117.139999999992</v>
      </c>
      <c r="K11" s="1130">
        <v>0</v>
      </c>
      <c r="L11" s="1130">
        <v>0</v>
      </c>
      <c r="M11" s="1130">
        <v>0</v>
      </c>
      <c r="N11" s="1130">
        <v>0</v>
      </c>
      <c r="O11" s="1130">
        <v>0</v>
      </c>
      <c r="P11" s="1130">
        <v>64.89</v>
      </c>
      <c r="Q11" s="1130">
        <v>0</v>
      </c>
      <c r="R11" s="1130">
        <v>0.35</v>
      </c>
      <c r="S11" s="1129">
        <v>1014.0900000000003</v>
      </c>
      <c r="T11" s="1130">
        <v>32.32</v>
      </c>
      <c r="U11" s="1130">
        <v>17.02</v>
      </c>
      <c r="V11" s="1130">
        <v>0</v>
      </c>
      <c r="W11" s="1130">
        <v>19.77</v>
      </c>
      <c r="X11" s="1130">
        <v>0.54</v>
      </c>
      <c r="Y11" s="1130">
        <v>3.5</v>
      </c>
      <c r="Z11" s="1130">
        <v>2.2200000000000002</v>
      </c>
      <c r="AA11" s="1130">
        <v>0</v>
      </c>
      <c r="AB11" s="1130">
        <v>0</v>
      </c>
      <c r="AC11" s="1130">
        <v>1.28</v>
      </c>
      <c r="AD11" s="1130">
        <v>0</v>
      </c>
      <c r="AE11" s="1130">
        <v>0</v>
      </c>
      <c r="AF11" s="1130">
        <v>0</v>
      </c>
      <c r="AG11" s="1130">
        <v>0</v>
      </c>
      <c r="AH11" s="1130">
        <v>0</v>
      </c>
      <c r="AI11" s="1130">
        <v>0</v>
      </c>
      <c r="AJ11" s="1130">
        <v>568.32999999999993</v>
      </c>
      <c r="AK11" s="1130">
        <v>211.5</v>
      </c>
      <c r="AL11" s="1130">
        <v>69</v>
      </c>
      <c r="AM11" s="1130">
        <v>0</v>
      </c>
      <c r="AN11" s="1130">
        <v>13.370000000000001</v>
      </c>
      <c r="AO11" s="1130">
        <v>54.010000000000005</v>
      </c>
      <c r="AP11" s="1130">
        <v>220.45</v>
      </c>
      <c r="AQ11" s="1130">
        <v>355.00000000000017</v>
      </c>
      <c r="AR11" s="1130">
        <v>327.11000000000018</v>
      </c>
      <c r="AS11" s="1130">
        <v>0</v>
      </c>
      <c r="AT11" s="1130">
        <v>6.19</v>
      </c>
      <c r="AU11" s="1130">
        <v>15.729999999999997</v>
      </c>
      <c r="AV11" s="1130">
        <v>0.06</v>
      </c>
      <c r="AW11" s="1130">
        <v>0.33999999999999997</v>
      </c>
      <c r="AX11" s="1130">
        <v>2.12</v>
      </c>
      <c r="AY11" s="1130">
        <v>0</v>
      </c>
      <c r="AZ11" s="1130">
        <v>0</v>
      </c>
      <c r="BA11" s="1130">
        <v>3.4499999999999997</v>
      </c>
      <c r="BB11" s="1130">
        <v>0.56000000000000005</v>
      </c>
      <c r="BC11" s="1129">
        <v>0</v>
      </c>
      <c r="BD11" s="1130">
        <v>0</v>
      </c>
      <c r="BE11" s="1130">
        <v>0</v>
      </c>
      <c r="BF11" s="1132">
        <v>0</v>
      </c>
      <c r="BG11" s="1132">
        <v>0</v>
      </c>
      <c r="BH11" s="1130">
        <v>17.05</v>
      </c>
      <c r="BI11" s="1133">
        <v>0</v>
      </c>
      <c r="BJ11" s="1133">
        <v>0</v>
      </c>
      <c r="BK11" s="1133">
        <v>0</v>
      </c>
      <c r="BL11" s="1133">
        <v>0</v>
      </c>
      <c r="BM11" s="1133">
        <v>0</v>
      </c>
      <c r="BN11" s="1130">
        <v>1079.3300000000002</v>
      </c>
      <c r="BO11" s="1128">
        <v>-1012.7100000000002</v>
      </c>
      <c r="BP11" s="1125">
        <v>64183.759999999995</v>
      </c>
    </row>
    <row r="12" spans="1:86" x14ac:dyDescent="0.2">
      <c r="A12" s="1093" t="s">
        <v>1681</v>
      </c>
      <c r="B12" s="1122" t="s">
        <v>1682</v>
      </c>
      <c r="C12" s="1093" t="s">
        <v>1683</v>
      </c>
      <c r="D12" s="1123">
        <v>0</v>
      </c>
      <c r="E12" s="1124">
        <v>0</v>
      </c>
      <c r="F12" s="1125">
        <v>0</v>
      </c>
      <c r="G12" s="1125">
        <v>0</v>
      </c>
      <c r="H12" s="1125">
        <v>0</v>
      </c>
      <c r="I12" s="1125">
        <v>0</v>
      </c>
      <c r="J12" s="1125">
        <v>0</v>
      </c>
      <c r="K12" s="1126">
        <v>0</v>
      </c>
      <c r="L12" s="1125">
        <v>0</v>
      </c>
      <c r="M12" s="1125">
        <v>0</v>
      </c>
      <c r="N12" s="1125">
        <v>0</v>
      </c>
      <c r="O12" s="1125">
        <v>0</v>
      </c>
      <c r="P12" s="1125">
        <v>0</v>
      </c>
      <c r="Q12" s="1125">
        <v>0</v>
      </c>
      <c r="R12" s="1125">
        <v>0</v>
      </c>
      <c r="S12" s="1124">
        <v>0</v>
      </c>
      <c r="T12" s="1125">
        <v>0</v>
      </c>
      <c r="U12" s="1125">
        <v>0</v>
      </c>
      <c r="V12" s="1125">
        <v>0</v>
      </c>
      <c r="W12" s="1125">
        <v>0</v>
      </c>
      <c r="X12" s="1125">
        <v>0</v>
      </c>
      <c r="Y12" s="1125">
        <v>0</v>
      </c>
      <c r="Z12" s="1125">
        <v>0</v>
      </c>
      <c r="AA12" s="1125">
        <v>0</v>
      </c>
      <c r="AB12" s="1125">
        <v>0</v>
      </c>
      <c r="AC12" s="1125">
        <v>0</v>
      </c>
      <c r="AD12" s="1125">
        <v>0</v>
      </c>
      <c r="AE12" s="1125">
        <v>0</v>
      </c>
      <c r="AF12" s="1125">
        <v>0</v>
      </c>
      <c r="AG12" s="1125">
        <v>0</v>
      </c>
      <c r="AH12" s="1125">
        <v>0</v>
      </c>
      <c r="AI12" s="1125">
        <v>0</v>
      </c>
      <c r="AJ12" s="1125">
        <v>0</v>
      </c>
      <c r="AK12" s="1125">
        <v>0</v>
      </c>
      <c r="AL12" s="1125">
        <v>0</v>
      </c>
      <c r="AM12" s="1125">
        <v>0</v>
      </c>
      <c r="AN12" s="1125">
        <v>0</v>
      </c>
      <c r="AO12" s="1125">
        <v>0</v>
      </c>
      <c r="AP12" s="1125">
        <v>0</v>
      </c>
      <c r="AQ12" s="1125">
        <v>0</v>
      </c>
      <c r="AR12" s="1125">
        <v>0</v>
      </c>
      <c r="AS12" s="1125">
        <v>0</v>
      </c>
      <c r="AT12" s="1125">
        <v>0</v>
      </c>
      <c r="AU12" s="1125">
        <v>0</v>
      </c>
      <c r="AV12" s="1125">
        <v>0</v>
      </c>
      <c r="AW12" s="1125">
        <v>0</v>
      </c>
      <c r="AX12" s="1125">
        <v>0</v>
      </c>
      <c r="AY12" s="1125">
        <v>0</v>
      </c>
      <c r="AZ12" s="1125">
        <v>0</v>
      </c>
      <c r="BA12" s="1125">
        <v>0</v>
      </c>
      <c r="BB12" s="1125">
        <v>0</v>
      </c>
      <c r="BC12" s="1124">
        <v>0</v>
      </c>
      <c r="BD12" s="1125">
        <v>0</v>
      </c>
      <c r="BE12" s="1125">
        <v>0</v>
      </c>
      <c r="BF12" s="1123">
        <v>0</v>
      </c>
      <c r="BG12" s="1123">
        <v>0</v>
      </c>
      <c r="BH12" s="1125">
        <v>0</v>
      </c>
      <c r="BI12" s="1127">
        <v>0</v>
      </c>
      <c r="BJ12" s="1127">
        <v>0</v>
      </c>
      <c r="BK12" s="1127">
        <v>0</v>
      </c>
      <c r="BL12" s="1127">
        <v>0</v>
      </c>
      <c r="BM12" s="1127">
        <v>0</v>
      </c>
      <c r="BN12" s="1125">
        <v>0</v>
      </c>
      <c r="BO12" s="1128">
        <v>0</v>
      </c>
      <c r="BP12" s="1125">
        <v>0</v>
      </c>
    </row>
    <row r="13" spans="1:86" x14ac:dyDescent="0.2">
      <c r="A13" s="1093" t="s">
        <v>1684</v>
      </c>
      <c r="B13" s="1122" t="s">
        <v>1822</v>
      </c>
      <c r="C13" s="1093" t="s">
        <v>1686</v>
      </c>
      <c r="D13" s="1123">
        <v>0</v>
      </c>
      <c r="E13" s="1124">
        <v>0</v>
      </c>
      <c r="F13" s="1125">
        <v>0</v>
      </c>
      <c r="G13" s="1125">
        <v>0</v>
      </c>
      <c r="H13" s="1125">
        <v>0</v>
      </c>
      <c r="I13" s="1125">
        <v>0</v>
      </c>
      <c r="J13" s="1125">
        <v>0</v>
      </c>
      <c r="K13" s="1125">
        <v>0</v>
      </c>
      <c r="L13" s="1126">
        <v>0</v>
      </c>
      <c r="M13" s="1125">
        <v>0</v>
      </c>
      <c r="N13" s="1125">
        <v>0</v>
      </c>
      <c r="O13" s="1125">
        <v>0</v>
      </c>
      <c r="P13" s="1125">
        <v>0</v>
      </c>
      <c r="Q13" s="1125">
        <v>0</v>
      </c>
      <c r="R13" s="1125">
        <v>0</v>
      </c>
      <c r="S13" s="1124">
        <v>0</v>
      </c>
      <c r="T13" s="1125">
        <v>0</v>
      </c>
      <c r="U13" s="1125">
        <v>0</v>
      </c>
      <c r="V13" s="1125">
        <v>0</v>
      </c>
      <c r="W13" s="1125">
        <v>0</v>
      </c>
      <c r="X13" s="1125">
        <v>0</v>
      </c>
      <c r="Y13" s="1125">
        <v>0</v>
      </c>
      <c r="Z13" s="1125">
        <v>0</v>
      </c>
      <c r="AA13" s="1125">
        <v>0</v>
      </c>
      <c r="AB13" s="1125">
        <v>0</v>
      </c>
      <c r="AC13" s="1125">
        <v>0</v>
      </c>
      <c r="AD13" s="1125">
        <v>0</v>
      </c>
      <c r="AE13" s="1125">
        <v>0</v>
      </c>
      <c r="AF13" s="1125">
        <v>0</v>
      </c>
      <c r="AG13" s="1125">
        <v>0</v>
      </c>
      <c r="AH13" s="1125">
        <v>0</v>
      </c>
      <c r="AI13" s="1125">
        <v>0</v>
      </c>
      <c r="AJ13" s="1125">
        <v>0</v>
      </c>
      <c r="AK13" s="1125">
        <v>0</v>
      </c>
      <c r="AL13" s="1125">
        <v>0</v>
      </c>
      <c r="AM13" s="1125">
        <v>0</v>
      </c>
      <c r="AN13" s="1125">
        <v>0</v>
      </c>
      <c r="AO13" s="1125">
        <v>0</v>
      </c>
      <c r="AP13" s="1125">
        <v>0</v>
      </c>
      <c r="AQ13" s="1125">
        <v>0</v>
      </c>
      <c r="AR13" s="1125">
        <v>0</v>
      </c>
      <c r="AS13" s="1125">
        <v>0</v>
      </c>
      <c r="AT13" s="1125">
        <v>0</v>
      </c>
      <c r="AU13" s="1125">
        <v>0</v>
      </c>
      <c r="AV13" s="1125">
        <v>0</v>
      </c>
      <c r="AW13" s="1125">
        <v>0</v>
      </c>
      <c r="AX13" s="1125">
        <v>0</v>
      </c>
      <c r="AY13" s="1125">
        <v>0</v>
      </c>
      <c r="AZ13" s="1125">
        <v>0</v>
      </c>
      <c r="BA13" s="1125">
        <v>0</v>
      </c>
      <c r="BB13" s="1125">
        <v>0</v>
      </c>
      <c r="BC13" s="1124">
        <v>0</v>
      </c>
      <c r="BD13" s="1125">
        <v>0</v>
      </c>
      <c r="BE13" s="1125">
        <v>0</v>
      </c>
      <c r="BF13" s="1123">
        <v>0</v>
      </c>
      <c r="BG13" s="1123">
        <v>0</v>
      </c>
      <c r="BH13" s="1125">
        <v>0</v>
      </c>
      <c r="BI13" s="1127">
        <v>0</v>
      </c>
      <c r="BJ13" s="1127">
        <v>0</v>
      </c>
      <c r="BK13" s="1127">
        <v>0</v>
      </c>
      <c r="BL13" s="1127">
        <v>0</v>
      </c>
      <c r="BM13" s="1127">
        <v>0</v>
      </c>
      <c r="BN13" s="1125">
        <v>0</v>
      </c>
      <c r="BO13" s="1128">
        <v>0</v>
      </c>
      <c r="BP13" s="1125">
        <v>0</v>
      </c>
    </row>
    <row r="14" spans="1:86" x14ac:dyDescent="0.2">
      <c r="A14" s="1093" t="s">
        <v>1687</v>
      </c>
      <c r="B14" s="1122" t="s">
        <v>1823</v>
      </c>
      <c r="C14" s="1093" t="s">
        <v>308</v>
      </c>
      <c r="D14" s="1123">
        <v>19572.93</v>
      </c>
      <c r="E14" s="1124">
        <v>0</v>
      </c>
      <c r="F14" s="1125">
        <v>0</v>
      </c>
      <c r="G14" s="1125">
        <v>0</v>
      </c>
      <c r="H14" s="1125">
        <v>0</v>
      </c>
      <c r="I14" s="1125">
        <v>0</v>
      </c>
      <c r="J14" s="1125">
        <v>0</v>
      </c>
      <c r="K14" s="1125">
        <v>0</v>
      </c>
      <c r="L14" s="1125">
        <v>0</v>
      </c>
      <c r="M14" s="1126">
        <v>19492.62</v>
      </c>
      <c r="N14" s="1125">
        <v>0</v>
      </c>
      <c r="O14" s="1125">
        <v>0</v>
      </c>
      <c r="P14" s="1125">
        <v>0</v>
      </c>
      <c r="Q14" s="1125">
        <v>0</v>
      </c>
      <c r="R14" s="1125">
        <v>0</v>
      </c>
      <c r="S14" s="1124">
        <v>80.31</v>
      </c>
      <c r="T14" s="1125">
        <v>0</v>
      </c>
      <c r="U14" s="1125">
        <v>0</v>
      </c>
      <c r="V14" s="1125">
        <v>0</v>
      </c>
      <c r="W14" s="1125">
        <v>31.42</v>
      </c>
      <c r="X14" s="1125">
        <v>0</v>
      </c>
      <c r="Y14" s="1125">
        <v>0</v>
      </c>
      <c r="Z14" s="1125">
        <v>0</v>
      </c>
      <c r="AA14" s="1125">
        <v>0</v>
      </c>
      <c r="AB14" s="1125">
        <v>0</v>
      </c>
      <c r="AC14" s="1125">
        <v>0</v>
      </c>
      <c r="AD14" s="1125">
        <v>0</v>
      </c>
      <c r="AE14" s="1125">
        <v>0</v>
      </c>
      <c r="AF14" s="1125">
        <v>0</v>
      </c>
      <c r="AG14" s="1125">
        <v>0</v>
      </c>
      <c r="AH14" s="1125">
        <v>0</v>
      </c>
      <c r="AI14" s="1125">
        <v>0</v>
      </c>
      <c r="AJ14" s="1125">
        <v>38</v>
      </c>
      <c r="AK14" s="1125">
        <v>0</v>
      </c>
      <c r="AL14" s="1125">
        <v>0</v>
      </c>
      <c r="AM14" s="1125">
        <v>0</v>
      </c>
      <c r="AN14" s="1125">
        <v>0</v>
      </c>
      <c r="AO14" s="1125">
        <v>0</v>
      </c>
      <c r="AP14" s="1125">
        <v>38</v>
      </c>
      <c r="AQ14" s="1125">
        <v>10.89</v>
      </c>
      <c r="AR14" s="1125">
        <v>10.89</v>
      </c>
      <c r="AS14" s="1125">
        <v>0</v>
      </c>
      <c r="AT14" s="1125">
        <v>0</v>
      </c>
      <c r="AU14" s="1125">
        <v>0</v>
      </c>
      <c r="AV14" s="1125">
        <v>0</v>
      </c>
      <c r="AW14" s="1125">
        <v>0</v>
      </c>
      <c r="AX14" s="1125">
        <v>0</v>
      </c>
      <c r="AY14" s="1125">
        <v>0</v>
      </c>
      <c r="AZ14" s="1125">
        <v>0</v>
      </c>
      <c r="BA14" s="1125">
        <v>0</v>
      </c>
      <c r="BB14" s="1125">
        <v>0</v>
      </c>
      <c r="BC14" s="1124">
        <v>0</v>
      </c>
      <c r="BD14" s="1125">
        <v>0</v>
      </c>
      <c r="BE14" s="1125">
        <v>0</v>
      </c>
      <c r="BF14" s="1123">
        <v>0</v>
      </c>
      <c r="BG14" s="1123">
        <v>0</v>
      </c>
      <c r="BH14" s="1125">
        <v>0</v>
      </c>
      <c r="BI14" s="1127">
        <v>0</v>
      </c>
      <c r="BJ14" s="1127">
        <v>0</v>
      </c>
      <c r="BK14" s="1127">
        <v>0</v>
      </c>
      <c r="BL14" s="1127">
        <v>0</v>
      </c>
      <c r="BM14" s="1127">
        <v>0</v>
      </c>
      <c r="BN14" s="1125">
        <v>80.31</v>
      </c>
      <c r="BO14" s="1128">
        <v>-80.31</v>
      </c>
      <c r="BP14" s="1125">
        <v>19492.62</v>
      </c>
    </row>
    <row r="15" spans="1:86" ht="24" x14ac:dyDescent="0.2">
      <c r="A15" s="1094" t="s">
        <v>1824</v>
      </c>
      <c r="B15" s="1067" t="s">
        <v>1825</v>
      </c>
      <c r="C15" s="1094" t="s">
        <v>1690</v>
      </c>
      <c r="D15" s="1115">
        <v>6034.2400000000007</v>
      </c>
      <c r="E15" s="1134">
        <v>0</v>
      </c>
      <c r="F15" s="1118">
        <v>0</v>
      </c>
      <c r="G15" s="1118">
        <v>0</v>
      </c>
      <c r="H15" s="1118">
        <v>0</v>
      </c>
      <c r="I15" s="1118">
        <v>0</v>
      </c>
      <c r="J15" s="1118">
        <v>0</v>
      </c>
      <c r="K15" s="1118">
        <v>0</v>
      </c>
      <c r="L15" s="1118">
        <v>0</v>
      </c>
      <c r="M15" s="1118">
        <v>0</v>
      </c>
      <c r="N15" s="1126">
        <v>6034.2400000000007</v>
      </c>
      <c r="O15" s="1118">
        <v>0</v>
      </c>
      <c r="P15" s="1118">
        <v>0</v>
      </c>
      <c r="Q15" s="1118">
        <v>0</v>
      </c>
      <c r="R15" s="1118">
        <v>0</v>
      </c>
      <c r="S15" s="1134">
        <v>0</v>
      </c>
      <c r="T15" s="1118">
        <v>0</v>
      </c>
      <c r="U15" s="1118">
        <v>0</v>
      </c>
      <c r="V15" s="1118">
        <v>0</v>
      </c>
      <c r="W15" s="1118">
        <v>0</v>
      </c>
      <c r="X15" s="1118">
        <v>0</v>
      </c>
      <c r="Y15" s="1118">
        <v>0</v>
      </c>
      <c r="Z15" s="1118">
        <v>0</v>
      </c>
      <c r="AA15" s="1118">
        <v>0</v>
      </c>
      <c r="AB15" s="1118">
        <v>0</v>
      </c>
      <c r="AC15" s="1118">
        <v>0</v>
      </c>
      <c r="AD15" s="1118">
        <v>0</v>
      </c>
      <c r="AE15" s="1118">
        <v>0</v>
      </c>
      <c r="AF15" s="1118">
        <v>0</v>
      </c>
      <c r="AG15" s="1118">
        <v>0</v>
      </c>
      <c r="AH15" s="1118">
        <v>0</v>
      </c>
      <c r="AI15" s="1118">
        <v>0</v>
      </c>
      <c r="AJ15" s="1118">
        <v>0</v>
      </c>
      <c r="AK15" s="1118">
        <v>0</v>
      </c>
      <c r="AL15" s="1118">
        <v>0</v>
      </c>
      <c r="AM15" s="1118">
        <v>0</v>
      </c>
      <c r="AN15" s="1118">
        <v>0</v>
      </c>
      <c r="AO15" s="1118">
        <v>0</v>
      </c>
      <c r="AP15" s="1118">
        <v>0</v>
      </c>
      <c r="AQ15" s="1118">
        <v>0</v>
      </c>
      <c r="AR15" s="1118">
        <v>0</v>
      </c>
      <c r="AS15" s="1118">
        <v>0</v>
      </c>
      <c r="AT15" s="1118">
        <v>0</v>
      </c>
      <c r="AU15" s="1118">
        <v>0</v>
      </c>
      <c r="AV15" s="1118">
        <v>0</v>
      </c>
      <c r="AW15" s="1118">
        <v>0</v>
      </c>
      <c r="AX15" s="1118">
        <v>0</v>
      </c>
      <c r="AY15" s="1118">
        <v>0</v>
      </c>
      <c r="AZ15" s="1118">
        <v>0</v>
      </c>
      <c r="BA15" s="1118">
        <v>0</v>
      </c>
      <c r="BB15" s="1118">
        <v>0</v>
      </c>
      <c r="BC15" s="1134">
        <v>0</v>
      </c>
      <c r="BD15" s="1118">
        <v>0</v>
      </c>
      <c r="BE15" s="1118">
        <v>0</v>
      </c>
      <c r="BF15" s="1115">
        <v>0</v>
      </c>
      <c r="BG15" s="1115">
        <v>0</v>
      </c>
      <c r="BH15" s="1118">
        <v>0</v>
      </c>
      <c r="BI15" s="1135">
        <v>0</v>
      </c>
      <c r="BJ15" s="1135">
        <v>0</v>
      </c>
      <c r="BK15" s="1135">
        <v>0</v>
      </c>
      <c r="BL15" s="1135">
        <v>0</v>
      </c>
      <c r="BM15" s="1135">
        <v>0</v>
      </c>
      <c r="BN15" s="1118">
        <v>0</v>
      </c>
      <c r="BO15" s="1136">
        <v>0</v>
      </c>
      <c r="BP15" s="1118">
        <v>6034.2400000000007</v>
      </c>
    </row>
    <row r="16" spans="1:86" x14ac:dyDescent="0.2">
      <c r="A16" s="1093" t="s">
        <v>1691</v>
      </c>
      <c r="B16" s="1122" t="s">
        <v>1692</v>
      </c>
      <c r="C16" s="1093" t="s">
        <v>1693</v>
      </c>
      <c r="D16" s="1123">
        <v>141.11000000000001</v>
      </c>
      <c r="E16" s="1124">
        <v>0</v>
      </c>
      <c r="F16" s="1125">
        <v>0</v>
      </c>
      <c r="G16" s="1125">
        <v>0</v>
      </c>
      <c r="H16" s="1125">
        <v>0</v>
      </c>
      <c r="I16" s="1125">
        <v>0</v>
      </c>
      <c r="J16" s="1125">
        <v>0</v>
      </c>
      <c r="K16" s="1125">
        <v>0</v>
      </c>
      <c r="L16" s="1125">
        <v>0</v>
      </c>
      <c r="M16" s="1125">
        <v>0</v>
      </c>
      <c r="N16" s="1125">
        <v>0</v>
      </c>
      <c r="O16" s="1126">
        <v>140.35000000000002</v>
      </c>
      <c r="P16" s="1125">
        <v>0</v>
      </c>
      <c r="Q16" s="1125">
        <v>0</v>
      </c>
      <c r="R16" s="1125">
        <v>0</v>
      </c>
      <c r="S16" s="1124">
        <v>0.76</v>
      </c>
      <c r="T16" s="1125">
        <v>0</v>
      </c>
      <c r="U16" s="1125">
        <v>0</v>
      </c>
      <c r="V16" s="1125">
        <v>0</v>
      </c>
      <c r="W16" s="1125">
        <v>0</v>
      </c>
      <c r="X16" s="1125">
        <v>0</v>
      </c>
      <c r="Y16" s="1125">
        <v>0</v>
      </c>
      <c r="Z16" s="1125">
        <v>0</v>
      </c>
      <c r="AA16" s="1125">
        <v>0</v>
      </c>
      <c r="AB16" s="1125">
        <v>0</v>
      </c>
      <c r="AC16" s="1125">
        <v>0</v>
      </c>
      <c r="AD16" s="1125">
        <v>0</v>
      </c>
      <c r="AE16" s="1125">
        <v>0</v>
      </c>
      <c r="AF16" s="1125">
        <v>0</v>
      </c>
      <c r="AG16" s="1125">
        <v>0</v>
      </c>
      <c r="AH16" s="1125">
        <v>0</v>
      </c>
      <c r="AI16" s="1125">
        <v>0</v>
      </c>
      <c r="AJ16" s="1125">
        <v>0</v>
      </c>
      <c r="AK16" s="1125">
        <v>0</v>
      </c>
      <c r="AL16" s="1125">
        <v>0</v>
      </c>
      <c r="AM16" s="1125">
        <v>0</v>
      </c>
      <c r="AN16" s="1125">
        <v>0</v>
      </c>
      <c r="AO16" s="1125">
        <v>0</v>
      </c>
      <c r="AP16" s="1125">
        <v>0</v>
      </c>
      <c r="AQ16" s="1125">
        <v>0.76</v>
      </c>
      <c r="AR16" s="1125">
        <v>0.76</v>
      </c>
      <c r="AS16" s="1125">
        <v>0</v>
      </c>
      <c r="AT16" s="1125">
        <v>0</v>
      </c>
      <c r="AU16" s="1125">
        <v>0</v>
      </c>
      <c r="AV16" s="1125">
        <v>0</v>
      </c>
      <c r="AW16" s="1125">
        <v>0</v>
      </c>
      <c r="AX16" s="1125">
        <v>0</v>
      </c>
      <c r="AY16" s="1125">
        <v>0</v>
      </c>
      <c r="AZ16" s="1125">
        <v>0</v>
      </c>
      <c r="BA16" s="1125">
        <v>0</v>
      </c>
      <c r="BB16" s="1125">
        <v>0</v>
      </c>
      <c r="BC16" s="1124">
        <v>0</v>
      </c>
      <c r="BD16" s="1125">
        <v>0</v>
      </c>
      <c r="BE16" s="1125">
        <v>0</v>
      </c>
      <c r="BF16" s="1123">
        <v>0</v>
      </c>
      <c r="BG16" s="1123">
        <v>0</v>
      </c>
      <c r="BH16" s="1125">
        <v>0</v>
      </c>
      <c r="BI16" s="1127">
        <v>0</v>
      </c>
      <c r="BJ16" s="1127">
        <v>0</v>
      </c>
      <c r="BK16" s="1127">
        <v>0</v>
      </c>
      <c r="BL16" s="1127">
        <v>0</v>
      </c>
      <c r="BM16" s="1127">
        <v>0</v>
      </c>
      <c r="BN16" s="1125">
        <v>0.76</v>
      </c>
      <c r="BO16" s="1128">
        <v>-0.76</v>
      </c>
      <c r="BP16" s="1125">
        <v>140.35000000000002</v>
      </c>
    </row>
    <row r="17" spans="1:68" ht="24" x14ac:dyDescent="0.2">
      <c r="A17" s="1093" t="s">
        <v>1694</v>
      </c>
      <c r="B17" s="1068" t="s">
        <v>1695</v>
      </c>
      <c r="C17" s="1062" t="s">
        <v>1696</v>
      </c>
      <c r="D17" s="1123">
        <v>376.27000000000004</v>
      </c>
      <c r="E17" s="1124">
        <v>0</v>
      </c>
      <c r="F17" s="1125">
        <v>0</v>
      </c>
      <c r="G17" s="1125">
        <v>0</v>
      </c>
      <c r="H17" s="1125">
        <v>0</v>
      </c>
      <c r="I17" s="1125">
        <v>0</v>
      </c>
      <c r="J17" s="1125">
        <v>0</v>
      </c>
      <c r="K17" s="1125">
        <v>0</v>
      </c>
      <c r="L17" s="1125">
        <v>0</v>
      </c>
      <c r="M17" s="1125">
        <v>0</v>
      </c>
      <c r="N17" s="1125">
        <v>0</v>
      </c>
      <c r="O17" s="1125">
        <v>0</v>
      </c>
      <c r="P17" s="1126">
        <v>376.27000000000004</v>
      </c>
      <c r="Q17" s="1125">
        <v>0</v>
      </c>
      <c r="R17" s="1125">
        <v>0</v>
      </c>
      <c r="S17" s="1124">
        <v>0</v>
      </c>
      <c r="T17" s="1125">
        <v>0</v>
      </c>
      <c r="U17" s="1125">
        <v>0</v>
      </c>
      <c r="V17" s="1125">
        <v>0</v>
      </c>
      <c r="W17" s="1125">
        <v>0</v>
      </c>
      <c r="X17" s="1125">
        <v>0</v>
      </c>
      <c r="Y17" s="1125">
        <v>0</v>
      </c>
      <c r="Z17" s="1125">
        <v>0</v>
      </c>
      <c r="AA17" s="1125">
        <v>0</v>
      </c>
      <c r="AB17" s="1125">
        <v>0</v>
      </c>
      <c r="AC17" s="1125">
        <v>0</v>
      </c>
      <c r="AD17" s="1125">
        <v>0</v>
      </c>
      <c r="AE17" s="1125">
        <v>0</v>
      </c>
      <c r="AF17" s="1125">
        <v>0</v>
      </c>
      <c r="AG17" s="1125">
        <v>0</v>
      </c>
      <c r="AH17" s="1125">
        <v>0</v>
      </c>
      <c r="AI17" s="1125">
        <v>0</v>
      </c>
      <c r="AJ17" s="1125">
        <v>0</v>
      </c>
      <c r="AK17" s="1125">
        <v>0</v>
      </c>
      <c r="AL17" s="1125">
        <v>0</v>
      </c>
      <c r="AM17" s="1125">
        <v>0</v>
      </c>
      <c r="AN17" s="1125">
        <v>0</v>
      </c>
      <c r="AO17" s="1125">
        <v>0</v>
      </c>
      <c r="AP17" s="1125">
        <v>0</v>
      </c>
      <c r="AQ17" s="1125">
        <v>0</v>
      </c>
      <c r="AR17" s="1125">
        <v>0</v>
      </c>
      <c r="AS17" s="1125">
        <v>0</v>
      </c>
      <c r="AT17" s="1125">
        <v>0</v>
      </c>
      <c r="AU17" s="1125">
        <v>0</v>
      </c>
      <c r="AV17" s="1125">
        <v>0</v>
      </c>
      <c r="AW17" s="1125">
        <v>0</v>
      </c>
      <c r="AX17" s="1125">
        <v>0</v>
      </c>
      <c r="AY17" s="1125">
        <v>0</v>
      </c>
      <c r="AZ17" s="1125">
        <v>0</v>
      </c>
      <c r="BA17" s="1125">
        <v>0</v>
      </c>
      <c r="BB17" s="1125">
        <v>0</v>
      </c>
      <c r="BC17" s="1124">
        <v>0</v>
      </c>
      <c r="BD17" s="1125">
        <v>0</v>
      </c>
      <c r="BE17" s="1125">
        <v>0</v>
      </c>
      <c r="BF17" s="1123">
        <v>0</v>
      </c>
      <c r="BG17" s="1123">
        <v>0</v>
      </c>
      <c r="BH17" s="1125">
        <v>0</v>
      </c>
      <c r="BI17" s="1127">
        <v>0</v>
      </c>
      <c r="BJ17" s="1127">
        <v>0</v>
      </c>
      <c r="BK17" s="1127">
        <v>0</v>
      </c>
      <c r="BL17" s="1127">
        <v>0</v>
      </c>
      <c r="BM17" s="1127">
        <v>0</v>
      </c>
      <c r="BN17" s="1125">
        <v>0</v>
      </c>
      <c r="BO17" s="1128">
        <v>64.89</v>
      </c>
      <c r="BP17" s="1125">
        <v>441.16</v>
      </c>
    </row>
    <row r="18" spans="1:68" x14ac:dyDescent="0.2">
      <c r="A18" s="1093" t="s">
        <v>1697</v>
      </c>
      <c r="B18" s="1122" t="s">
        <v>1698</v>
      </c>
      <c r="C18" s="1093" t="s">
        <v>1699</v>
      </c>
      <c r="D18" s="1123">
        <v>0</v>
      </c>
      <c r="E18" s="1124">
        <v>0</v>
      </c>
      <c r="F18" s="1125">
        <v>0</v>
      </c>
      <c r="G18" s="1125">
        <v>0</v>
      </c>
      <c r="H18" s="1125">
        <v>0</v>
      </c>
      <c r="I18" s="1125">
        <v>0</v>
      </c>
      <c r="J18" s="1125">
        <v>0</v>
      </c>
      <c r="K18" s="1125">
        <v>0</v>
      </c>
      <c r="L18" s="1125">
        <v>0</v>
      </c>
      <c r="M18" s="1125">
        <v>0</v>
      </c>
      <c r="N18" s="1125">
        <v>0</v>
      </c>
      <c r="O18" s="1125">
        <v>0</v>
      </c>
      <c r="P18" s="1125">
        <v>0</v>
      </c>
      <c r="Q18" s="1126">
        <v>0</v>
      </c>
      <c r="R18" s="1125">
        <v>0</v>
      </c>
      <c r="S18" s="1124">
        <v>0</v>
      </c>
      <c r="T18" s="1125">
        <v>0</v>
      </c>
      <c r="U18" s="1125">
        <v>0</v>
      </c>
      <c r="V18" s="1125">
        <v>0</v>
      </c>
      <c r="W18" s="1125">
        <v>0</v>
      </c>
      <c r="X18" s="1125">
        <v>0</v>
      </c>
      <c r="Y18" s="1125">
        <v>0</v>
      </c>
      <c r="Z18" s="1125">
        <v>0</v>
      </c>
      <c r="AA18" s="1125">
        <v>0</v>
      </c>
      <c r="AB18" s="1125">
        <v>0</v>
      </c>
      <c r="AC18" s="1125">
        <v>0</v>
      </c>
      <c r="AD18" s="1125">
        <v>0</v>
      </c>
      <c r="AE18" s="1125">
        <v>0</v>
      </c>
      <c r="AF18" s="1125">
        <v>0</v>
      </c>
      <c r="AG18" s="1125">
        <v>0</v>
      </c>
      <c r="AH18" s="1125">
        <v>0</v>
      </c>
      <c r="AI18" s="1125">
        <v>0</v>
      </c>
      <c r="AJ18" s="1125">
        <v>0</v>
      </c>
      <c r="AK18" s="1125">
        <v>0</v>
      </c>
      <c r="AL18" s="1125">
        <v>0</v>
      </c>
      <c r="AM18" s="1125">
        <v>0</v>
      </c>
      <c r="AN18" s="1125">
        <v>0</v>
      </c>
      <c r="AO18" s="1125">
        <v>0</v>
      </c>
      <c r="AP18" s="1125">
        <v>0</v>
      </c>
      <c r="AQ18" s="1125">
        <v>0</v>
      </c>
      <c r="AR18" s="1125">
        <v>0</v>
      </c>
      <c r="AS18" s="1125">
        <v>0</v>
      </c>
      <c r="AT18" s="1125">
        <v>0</v>
      </c>
      <c r="AU18" s="1125">
        <v>0</v>
      </c>
      <c r="AV18" s="1125">
        <v>0</v>
      </c>
      <c r="AW18" s="1125">
        <v>0</v>
      </c>
      <c r="AX18" s="1125">
        <v>0</v>
      </c>
      <c r="AY18" s="1125">
        <v>0</v>
      </c>
      <c r="AZ18" s="1125">
        <v>0</v>
      </c>
      <c r="BA18" s="1125">
        <v>0</v>
      </c>
      <c r="BB18" s="1125">
        <v>0</v>
      </c>
      <c r="BC18" s="1124">
        <v>0</v>
      </c>
      <c r="BD18" s="1125">
        <v>0</v>
      </c>
      <c r="BE18" s="1125">
        <v>0</v>
      </c>
      <c r="BF18" s="1123">
        <v>0</v>
      </c>
      <c r="BG18" s="1123">
        <v>0</v>
      </c>
      <c r="BH18" s="1125">
        <v>0</v>
      </c>
      <c r="BI18" s="1127">
        <v>0</v>
      </c>
      <c r="BJ18" s="1127">
        <v>0</v>
      </c>
      <c r="BK18" s="1127">
        <v>0</v>
      </c>
      <c r="BL18" s="1127">
        <v>0</v>
      </c>
      <c r="BM18" s="1127">
        <v>0</v>
      </c>
      <c r="BN18" s="1125">
        <v>0</v>
      </c>
      <c r="BO18" s="1125">
        <v>0</v>
      </c>
      <c r="BP18" s="1125">
        <v>0</v>
      </c>
    </row>
    <row r="19" spans="1:68" x14ac:dyDescent="0.2">
      <c r="A19" s="1095" t="s">
        <v>1700</v>
      </c>
      <c r="B19" s="1137" t="s">
        <v>1701</v>
      </c>
      <c r="C19" s="1095" t="s">
        <v>638</v>
      </c>
      <c r="D19" s="1138">
        <v>32.79</v>
      </c>
      <c r="E19" s="1139">
        <v>0</v>
      </c>
      <c r="F19" s="1140">
        <v>0</v>
      </c>
      <c r="G19" s="1140">
        <v>0</v>
      </c>
      <c r="H19" s="1140">
        <v>0</v>
      </c>
      <c r="I19" s="1140">
        <v>0</v>
      </c>
      <c r="J19" s="1140">
        <v>0</v>
      </c>
      <c r="K19" s="1140">
        <v>0</v>
      </c>
      <c r="L19" s="1140">
        <v>0</v>
      </c>
      <c r="M19" s="1140">
        <v>0</v>
      </c>
      <c r="N19" s="1140">
        <v>0</v>
      </c>
      <c r="O19" s="1140">
        <v>0</v>
      </c>
      <c r="P19" s="1140">
        <v>0</v>
      </c>
      <c r="Q19" s="1140">
        <v>0</v>
      </c>
      <c r="R19" s="1141">
        <v>32.79</v>
      </c>
      <c r="S19" s="1139">
        <v>0</v>
      </c>
      <c r="T19" s="1140">
        <v>0</v>
      </c>
      <c r="U19" s="1140">
        <v>0</v>
      </c>
      <c r="V19" s="1140">
        <v>0</v>
      </c>
      <c r="W19" s="1140">
        <v>0</v>
      </c>
      <c r="X19" s="1140">
        <v>0</v>
      </c>
      <c r="Y19" s="1140">
        <v>0</v>
      </c>
      <c r="Z19" s="1140">
        <v>0</v>
      </c>
      <c r="AA19" s="1140">
        <v>0</v>
      </c>
      <c r="AB19" s="1140">
        <v>0</v>
      </c>
      <c r="AC19" s="1140">
        <v>0</v>
      </c>
      <c r="AD19" s="1140">
        <v>0</v>
      </c>
      <c r="AE19" s="1140">
        <v>0</v>
      </c>
      <c r="AF19" s="1140">
        <v>0</v>
      </c>
      <c r="AG19" s="1140">
        <v>0</v>
      </c>
      <c r="AH19" s="1140">
        <v>0</v>
      </c>
      <c r="AI19" s="1140">
        <v>0</v>
      </c>
      <c r="AJ19" s="1140">
        <v>0</v>
      </c>
      <c r="AK19" s="1140">
        <v>0</v>
      </c>
      <c r="AL19" s="1140">
        <v>0</v>
      </c>
      <c r="AM19" s="1140">
        <v>0</v>
      </c>
      <c r="AN19" s="1140">
        <v>0</v>
      </c>
      <c r="AO19" s="1140">
        <v>0</v>
      </c>
      <c r="AP19" s="1140">
        <v>0</v>
      </c>
      <c r="AQ19" s="1140">
        <v>0</v>
      </c>
      <c r="AR19" s="1140">
        <v>0</v>
      </c>
      <c r="AS19" s="1140">
        <v>0</v>
      </c>
      <c r="AT19" s="1140">
        <v>0</v>
      </c>
      <c r="AU19" s="1140">
        <v>0</v>
      </c>
      <c r="AV19" s="1140">
        <v>0</v>
      </c>
      <c r="AW19" s="1140">
        <v>0</v>
      </c>
      <c r="AX19" s="1140">
        <v>0</v>
      </c>
      <c r="AY19" s="1140">
        <v>0</v>
      </c>
      <c r="AZ19" s="1140">
        <v>0</v>
      </c>
      <c r="BA19" s="1140">
        <v>0</v>
      </c>
      <c r="BB19" s="1140">
        <v>0</v>
      </c>
      <c r="BC19" s="1139">
        <v>0</v>
      </c>
      <c r="BD19" s="1140">
        <v>0</v>
      </c>
      <c r="BE19" s="1140">
        <v>0</v>
      </c>
      <c r="BF19" s="1138">
        <v>0</v>
      </c>
      <c r="BG19" s="1138">
        <v>0</v>
      </c>
      <c r="BH19" s="1140">
        <v>0</v>
      </c>
      <c r="BI19" s="1142">
        <v>0</v>
      </c>
      <c r="BJ19" s="1142">
        <v>0</v>
      </c>
      <c r="BK19" s="1142">
        <v>0</v>
      </c>
      <c r="BL19" s="1142">
        <v>0</v>
      </c>
      <c r="BM19" s="1142">
        <v>0</v>
      </c>
      <c r="BN19" s="1140">
        <v>0</v>
      </c>
      <c r="BO19" s="1140">
        <v>0.35</v>
      </c>
      <c r="BP19" s="1140">
        <v>33.14</v>
      </c>
    </row>
    <row r="20" spans="1:68" x14ac:dyDescent="0.2">
      <c r="A20" s="1143">
        <v>2</v>
      </c>
      <c r="B20" s="1102" t="s">
        <v>1702</v>
      </c>
      <c r="C20" s="1096" t="s">
        <v>1703</v>
      </c>
      <c r="D20" s="1103">
        <v>7797.59</v>
      </c>
      <c r="E20" s="1103">
        <v>0</v>
      </c>
      <c r="F20" s="1103">
        <v>0</v>
      </c>
      <c r="G20" s="1103">
        <v>0</v>
      </c>
      <c r="H20" s="1103">
        <v>0</v>
      </c>
      <c r="I20" s="1103">
        <v>0</v>
      </c>
      <c r="J20" s="1103">
        <v>0</v>
      </c>
      <c r="K20" s="1103">
        <v>0</v>
      </c>
      <c r="L20" s="1103">
        <v>0</v>
      </c>
      <c r="M20" s="1103">
        <v>0</v>
      </c>
      <c r="N20" s="1103">
        <v>0</v>
      </c>
      <c r="O20" s="1103">
        <v>0</v>
      </c>
      <c r="P20" s="1103">
        <v>0</v>
      </c>
      <c r="Q20" s="1103">
        <v>0</v>
      </c>
      <c r="R20" s="1103">
        <v>0</v>
      </c>
      <c r="S20" s="1106">
        <v>7797.59</v>
      </c>
      <c r="T20" s="1103">
        <v>0.47</v>
      </c>
      <c r="U20" s="1103">
        <v>0.29000000000000004</v>
      </c>
      <c r="V20" s="1103">
        <v>0</v>
      </c>
      <c r="W20" s="1103">
        <v>0</v>
      </c>
      <c r="X20" s="1103">
        <v>2</v>
      </c>
      <c r="Y20" s="1103">
        <v>4.34</v>
      </c>
      <c r="Z20" s="1103">
        <v>4.34</v>
      </c>
      <c r="AA20" s="1103">
        <v>0</v>
      </c>
      <c r="AB20" s="1103">
        <v>0</v>
      </c>
      <c r="AC20" s="1103">
        <v>0</v>
      </c>
      <c r="AD20" s="1103">
        <v>0</v>
      </c>
      <c r="AE20" s="1103">
        <v>0</v>
      </c>
      <c r="AF20" s="1103">
        <v>0</v>
      </c>
      <c r="AG20" s="1103">
        <v>0</v>
      </c>
      <c r="AH20" s="1103">
        <v>0</v>
      </c>
      <c r="AI20" s="1103">
        <v>0</v>
      </c>
      <c r="AJ20" s="1103">
        <v>22</v>
      </c>
      <c r="AK20" s="1103">
        <v>0</v>
      </c>
      <c r="AL20" s="1103">
        <v>0</v>
      </c>
      <c r="AM20" s="1103">
        <v>0</v>
      </c>
      <c r="AN20" s="1103">
        <v>22</v>
      </c>
      <c r="AO20" s="1103">
        <v>0</v>
      </c>
      <c r="AP20" s="1103">
        <v>0</v>
      </c>
      <c r="AQ20" s="1103">
        <v>6.92</v>
      </c>
      <c r="AR20" s="1103">
        <v>6.92</v>
      </c>
      <c r="AS20" s="1103">
        <v>0</v>
      </c>
      <c r="AT20" s="1103">
        <v>0</v>
      </c>
      <c r="AU20" s="1103">
        <v>0</v>
      </c>
      <c r="AV20" s="1103">
        <v>0</v>
      </c>
      <c r="AW20" s="1103">
        <v>0</v>
      </c>
      <c r="AX20" s="1103">
        <v>0</v>
      </c>
      <c r="AY20" s="1103">
        <v>0</v>
      </c>
      <c r="AZ20" s="1103">
        <v>0</v>
      </c>
      <c r="BA20" s="1103">
        <v>0</v>
      </c>
      <c r="BB20" s="1103">
        <v>0</v>
      </c>
      <c r="BC20" s="1103">
        <v>0</v>
      </c>
      <c r="BD20" s="1103">
        <v>0</v>
      </c>
      <c r="BE20" s="1103">
        <v>0</v>
      </c>
      <c r="BF20" s="1103">
        <v>0</v>
      </c>
      <c r="BG20" s="1103">
        <v>0</v>
      </c>
      <c r="BH20" s="1103">
        <v>0</v>
      </c>
      <c r="BI20" s="1103">
        <v>0</v>
      </c>
      <c r="BJ20" s="1103">
        <v>0</v>
      </c>
      <c r="BK20" s="1103">
        <v>0</v>
      </c>
      <c r="BL20" s="1103">
        <v>0</v>
      </c>
      <c r="BM20" s="1103">
        <v>0</v>
      </c>
      <c r="BN20" s="1103">
        <v>0</v>
      </c>
      <c r="BO20" s="1103">
        <v>1108.3700000000001</v>
      </c>
      <c r="BP20" s="1103">
        <v>8905.9599999999991</v>
      </c>
    </row>
    <row r="21" spans="1:68" x14ac:dyDescent="0.2">
      <c r="A21" s="1091" t="s">
        <v>41</v>
      </c>
      <c r="B21" s="1144" t="s">
        <v>1704</v>
      </c>
      <c r="C21" s="1091" t="s">
        <v>505</v>
      </c>
      <c r="D21" s="1109">
        <v>928.69999999999993</v>
      </c>
      <c r="E21" s="1110">
        <v>0</v>
      </c>
      <c r="F21" s="1109">
        <v>0</v>
      </c>
      <c r="G21" s="1109">
        <v>0</v>
      </c>
      <c r="H21" s="1109">
        <v>0</v>
      </c>
      <c r="I21" s="1109">
        <v>0</v>
      </c>
      <c r="J21" s="1109">
        <v>0</v>
      </c>
      <c r="K21" s="1109">
        <v>0</v>
      </c>
      <c r="L21" s="1109">
        <v>0</v>
      </c>
      <c r="M21" s="1109">
        <v>0</v>
      </c>
      <c r="N21" s="1109">
        <v>0</v>
      </c>
      <c r="O21" s="1109">
        <v>0</v>
      </c>
      <c r="P21" s="1109">
        <v>0</v>
      </c>
      <c r="Q21" s="1109">
        <v>0</v>
      </c>
      <c r="R21" s="1109">
        <v>0</v>
      </c>
      <c r="S21" s="1145">
        <v>1.28</v>
      </c>
      <c r="T21" s="1111">
        <v>927.42</v>
      </c>
      <c r="U21" s="1109">
        <v>0</v>
      </c>
      <c r="V21" s="1109">
        <v>0</v>
      </c>
      <c r="W21" s="1109">
        <v>0</v>
      </c>
      <c r="X21" s="1109">
        <v>0</v>
      </c>
      <c r="Y21" s="1109">
        <v>0</v>
      </c>
      <c r="Z21" s="1109">
        <v>0</v>
      </c>
      <c r="AA21" s="1109">
        <v>0</v>
      </c>
      <c r="AB21" s="1109">
        <v>0</v>
      </c>
      <c r="AC21" s="1109">
        <v>0</v>
      </c>
      <c r="AD21" s="1109">
        <v>0</v>
      </c>
      <c r="AE21" s="1109">
        <v>0</v>
      </c>
      <c r="AF21" s="1109">
        <v>0</v>
      </c>
      <c r="AG21" s="1109">
        <v>0</v>
      </c>
      <c r="AH21" s="1109">
        <v>0</v>
      </c>
      <c r="AI21" s="1109">
        <v>0</v>
      </c>
      <c r="AJ21" s="1109">
        <v>0</v>
      </c>
      <c r="AK21" s="1109">
        <v>0</v>
      </c>
      <c r="AL21" s="1109">
        <v>0</v>
      </c>
      <c r="AM21" s="1109">
        <v>0</v>
      </c>
      <c r="AN21" s="1109">
        <v>0</v>
      </c>
      <c r="AO21" s="1109">
        <v>0</v>
      </c>
      <c r="AP21" s="1109">
        <v>0</v>
      </c>
      <c r="AQ21" s="1109">
        <v>1.28</v>
      </c>
      <c r="AR21" s="1109">
        <v>1.28</v>
      </c>
      <c r="AS21" s="1109">
        <v>0</v>
      </c>
      <c r="AT21" s="1109">
        <v>0</v>
      </c>
      <c r="AU21" s="1109">
        <v>0</v>
      </c>
      <c r="AV21" s="1109">
        <v>0</v>
      </c>
      <c r="AW21" s="1109">
        <v>0</v>
      </c>
      <c r="AX21" s="1109">
        <v>0</v>
      </c>
      <c r="AY21" s="1109">
        <v>0</v>
      </c>
      <c r="AZ21" s="1109">
        <v>0</v>
      </c>
      <c r="BA21" s="1109">
        <v>0</v>
      </c>
      <c r="BB21" s="1109">
        <v>0</v>
      </c>
      <c r="BC21" s="1110">
        <v>0</v>
      </c>
      <c r="BD21" s="1109">
        <v>0</v>
      </c>
      <c r="BE21" s="1109">
        <v>0</v>
      </c>
      <c r="BF21" s="1112">
        <v>0</v>
      </c>
      <c r="BG21" s="1112">
        <v>0</v>
      </c>
      <c r="BH21" s="1109">
        <v>0</v>
      </c>
      <c r="BI21" s="1146">
        <v>0</v>
      </c>
      <c r="BJ21" s="1146">
        <v>0</v>
      </c>
      <c r="BK21" s="1146">
        <v>0</v>
      </c>
      <c r="BL21" s="1146">
        <v>0</v>
      </c>
      <c r="BM21" s="1146">
        <v>0</v>
      </c>
      <c r="BN21" s="1109">
        <v>1.28</v>
      </c>
      <c r="BO21" s="1113">
        <v>32.299999999999997</v>
      </c>
      <c r="BP21" s="1109">
        <v>960.99999999999989</v>
      </c>
    </row>
    <row r="22" spans="1:68" x14ac:dyDescent="0.2">
      <c r="A22" s="1093" t="s">
        <v>611</v>
      </c>
      <c r="B22" s="1147" t="s">
        <v>1705</v>
      </c>
      <c r="C22" s="1093" t="s">
        <v>856</v>
      </c>
      <c r="D22" s="1125">
        <v>183.41</v>
      </c>
      <c r="E22" s="1124">
        <v>0</v>
      </c>
      <c r="F22" s="1125">
        <v>0</v>
      </c>
      <c r="G22" s="1125">
        <v>0</v>
      </c>
      <c r="H22" s="1125">
        <v>0</v>
      </c>
      <c r="I22" s="1125">
        <v>0</v>
      </c>
      <c r="J22" s="1125">
        <v>0</v>
      </c>
      <c r="K22" s="1125">
        <v>0</v>
      </c>
      <c r="L22" s="1125">
        <v>0</v>
      </c>
      <c r="M22" s="1125">
        <v>0</v>
      </c>
      <c r="N22" s="1125">
        <v>0</v>
      </c>
      <c r="O22" s="1125">
        <v>0</v>
      </c>
      <c r="P22" s="1125">
        <v>0</v>
      </c>
      <c r="Q22" s="1125">
        <v>0</v>
      </c>
      <c r="R22" s="1125">
        <v>0</v>
      </c>
      <c r="S22" s="1148">
        <v>0.75</v>
      </c>
      <c r="T22" s="1125">
        <v>0</v>
      </c>
      <c r="U22" s="1126">
        <v>182.66</v>
      </c>
      <c r="V22" s="1125">
        <v>0</v>
      </c>
      <c r="W22" s="1125">
        <v>0</v>
      </c>
      <c r="X22" s="1125">
        <v>0</v>
      </c>
      <c r="Y22" s="1125">
        <v>0</v>
      </c>
      <c r="Z22" s="1125">
        <v>0</v>
      </c>
      <c r="AA22" s="1125">
        <v>0</v>
      </c>
      <c r="AB22" s="1125">
        <v>0</v>
      </c>
      <c r="AC22" s="1125">
        <v>0</v>
      </c>
      <c r="AD22" s="1125">
        <v>0</v>
      </c>
      <c r="AE22" s="1125">
        <v>0</v>
      </c>
      <c r="AF22" s="1125">
        <v>0</v>
      </c>
      <c r="AG22" s="1125">
        <v>0</v>
      </c>
      <c r="AH22" s="1125">
        <v>0</v>
      </c>
      <c r="AI22" s="1125">
        <v>0</v>
      </c>
      <c r="AJ22" s="1125">
        <v>0</v>
      </c>
      <c r="AK22" s="1125">
        <v>0</v>
      </c>
      <c r="AL22" s="1125">
        <v>0</v>
      </c>
      <c r="AM22" s="1125">
        <v>0</v>
      </c>
      <c r="AN22" s="1125">
        <v>0</v>
      </c>
      <c r="AO22" s="1125">
        <v>0</v>
      </c>
      <c r="AP22" s="1125">
        <v>0</v>
      </c>
      <c r="AQ22" s="1125">
        <v>0.75</v>
      </c>
      <c r="AR22" s="1125">
        <v>0.75</v>
      </c>
      <c r="AS22" s="1125">
        <v>0</v>
      </c>
      <c r="AT22" s="1125">
        <v>0</v>
      </c>
      <c r="AU22" s="1125">
        <v>0</v>
      </c>
      <c r="AV22" s="1125">
        <v>0</v>
      </c>
      <c r="AW22" s="1125">
        <v>0</v>
      </c>
      <c r="AX22" s="1125">
        <v>0</v>
      </c>
      <c r="AY22" s="1125">
        <v>0</v>
      </c>
      <c r="AZ22" s="1125">
        <v>0</v>
      </c>
      <c r="BA22" s="1125">
        <v>0</v>
      </c>
      <c r="BB22" s="1125">
        <v>0</v>
      </c>
      <c r="BC22" s="1124">
        <v>0</v>
      </c>
      <c r="BD22" s="1125">
        <v>0</v>
      </c>
      <c r="BE22" s="1125">
        <v>0</v>
      </c>
      <c r="BF22" s="1123">
        <v>0</v>
      </c>
      <c r="BG22" s="1123">
        <v>0</v>
      </c>
      <c r="BH22" s="1125">
        <v>0</v>
      </c>
      <c r="BI22" s="1127">
        <v>0</v>
      </c>
      <c r="BJ22" s="1127">
        <v>0</v>
      </c>
      <c r="BK22" s="1127">
        <v>0</v>
      </c>
      <c r="BL22" s="1127">
        <v>0</v>
      </c>
      <c r="BM22" s="1127">
        <v>0</v>
      </c>
      <c r="BN22" s="1125">
        <v>0.75</v>
      </c>
      <c r="BO22" s="1125">
        <v>16.59</v>
      </c>
      <c r="BP22" s="1125">
        <v>200</v>
      </c>
    </row>
    <row r="23" spans="1:68" ht="22.5" x14ac:dyDescent="0.2">
      <c r="A23" s="1093" t="s">
        <v>878</v>
      </c>
      <c r="B23" s="1147" t="s">
        <v>1706</v>
      </c>
      <c r="C23" s="1093" t="s">
        <v>945</v>
      </c>
      <c r="D23" s="1125">
        <v>36.43</v>
      </c>
      <c r="E23" s="1124">
        <v>0</v>
      </c>
      <c r="F23" s="1125">
        <v>0</v>
      </c>
      <c r="G23" s="1125">
        <v>0</v>
      </c>
      <c r="H23" s="1125">
        <v>0</v>
      </c>
      <c r="I23" s="1125">
        <v>0</v>
      </c>
      <c r="J23" s="1125">
        <v>0</v>
      </c>
      <c r="K23" s="1125">
        <v>0</v>
      </c>
      <c r="L23" s="1125">
        <v>0</v>
      </c>
      <c r="M23" s="1125">
        <v>0</v>
      </c>
      <c r="N23" s="1125">
        <v>0</v>
      </c>
      <c r="O23" s="1125">
        <v>0</v>
      </c>
      <c r="P23" s="1125">
        <v>0</v>
      </c>
      <c r="Q23" s="1125">
        <v>0</v>
      </c>
      <c r="R23" s="1125">
        <v>0</v>
      </c>
      <c r="S23" s="1148">
        <v>3.55</v>
      </c>
      <c r="T23" s="1125">
        <v>0.47</v>
      </c>
      <c r="U23" s="1125">
        <v>0.29000000000000004</v>
      </c>
      <c r="V23" s="1126">
        <v>32.880000000000003</v>
      </c>
      <c r="W23" s="1125">
        <v>0</v>
      </c>
      <c r="X23" s="1125">
        <v>1.79</v>
      </c>
      <c r="Y23" s="1125">
        <v>1</v>
      </c>
      <c r="Z23" s="1125">
        <v>1</v>
      </c>
      <c r="AA23" s="1125">
        <v>0</v>
      </c>
      <c r="AB23" s="1125">
        <v>0</v>
      </c>
      <c r="AC23" s="1125">
        <v>0</v>
      </c>
      <c r="AD23" s="1125">
        <v>0</v>
      </c>
      <c r="AE23" s="1125">
        <v>0</v>
      </c>
      <c r="AF23" s="1125">
        <v>0</v>
      </c>
      <c r="AG23" s="1125">
        <v>0</v>
      </c>
      <c r="AH23" s="1125">
        <v>0</v>
      </c>
      <c r="AI23" s="1125">
        <v>0</v>
      </c>
      <c r="AJ23" s="1125">
        <v>0</v>
      </c>
      <c r="AK23" s="1125">
        <v>0</v>
      </c>
      <c r="AL23" s="1125">
        <v>0</v>
      </c>
      <c r="AM23" s="1125">
        <v>0</v>
      </c>
      <c r="AN23" s="1125">
        <v>0</v>
      </c>
      <c r="AO23" s="1125">
        <v>0</v>
      </c>
      <c r="AP23" s="1125">
        <v>0</v>
      </c>
      <c r="AQ23" s="1125">
        <v>0</v>
      </c>
      <c r="AR23" s="1125">
        <v>0</v>
      </c>
      <c r="AS23" s="1125">
        <v>0</v>
      </c>
      <c r="AT23" s="1125">
        <v>0</v>
      </c>
      <c r="AU23" s="1125">
        <v>0</v>
      </c>
      <c r="AV23" s="1125">
        <v>0</v>
      </c>
      <c r="AW23" s="1125">
        <v>0</v>
      </c>
      <c r="AX23" s="1125">
        <v>0</v>
      </c>
      <c r="AY23" s="1125">
        <v>0</v>
      </c>
      <c r="AZ23" s="1125">
        <v>0</v>
      </c>
      <c r="BA23" s="1125">
        <v>0</v>
      </c>
      <c r="BB23" s="1125">
        <v>0</v>
      </c>
      <c r="BC23" s="1124">
        <v>0</v>
      </c>
      <c r="BD23" s="1125">
        <v>0</v>
      </c>
      <c r="BE23" s="1125">
        <v>0</v>
      </c>
      <c r="BF23" s="1123">
        <v>0</v>
      </c>
      <c r="BG23" s="1123">
        <v>0</v>
      </c>
      <c r="BH23" s="1125">
        <v>0</v>
      </c>
      <c r="BI23" s="1127">
        <v>0</v>
      </c>
      <c r="BJ23" s="1127">
        <v>0</v>
      </c>
      <c r="BK23" s="1127">
        <v>0</v>
      </c>
      <c r="BL23" s="1127">
        <v>0</v>
      </c>
      <c r="BM23" s="1127">
        <v>0</v>
      </c>
      <c r="BN23" s="1125">
        <v>3.55</v>
      </c>
      <c r="BO23" s="1128">
        <v>-3.55</v>
      </c>
      <c r="BP23" s="1125">
        <v>32.880000000000003</v>
      </c>
    </row>
    <row r="24" spans="1:68" x14ac:dyDescent="0.2">
      <c r="A24" s="1093" t="s">
        <v>1707</v>
      </c>
      <c r="B24" s="1122" t="s">
        <v>1708</v>
      </c>
      <c r="C24" s="1093" t="s">
        <v>47</v>
      </c>
      <c r="D24" s="1125">
        <v>1110.6599999999999</v>
      </c>
      <c r="E24" s="1124">
        <v>0</v>
      </c>
      <c r="F24" s="1125">
        <v>0</v>
      </c>
      <c r="G24" s="1125">
        <v>0</v>
      </c>
      <c r="H24" s="1125">
        <v>0</v>
      </c>
      <c r="I24" s="1125">
        <v>0</v>
      </c>
      <c r="J24" s="1125">
        <v>0</v>
      </c>
      <c r="K24" s="1125">
        <v>0</v>
      </c>
      <c r="L24" s="1125">
        <v>0</v>
      </c>
      <c r="M24" s="1125">
        <v>0</v>
      </c>
      <c r="N24" s="1125">
        <v>0</v>
      </c>
      <c r="O24" s="1125">
        <v>0</v>
      </c>
      <c r="P24" s="1125">
        <v>0</v>
      </c>
      <c r="Q24" s="1125">
        <v>0</v>
      </c>
      <c r="R24" s="1125">
        <v>0</v>
      </c>
      <c r="S24" s="1124">
        <v>0</v>
      </c>
      <c r="T24" s="1125">
        <v>0</v>
      </c>
      <c r="U24" s="1125">
        <v>0</v>
      </c>
      <c r="V24" s="1125">
        <v>0</v>
      </c>
      <c r="W24" s="1126">
        <v>1110.6599999999999</v>
      </c>
      <c r="X24" s="1125">
        <v>0</v>
      </c>
      <c r="Y24" s="1125">
        <v>0</v>
      </c>
      <c r="Z24" s="1125">
        <v>0</v>
      </c>
      <c r="AA24" s="1125">
        <v>0</v>
      </c>
      <c r="AB24" s="1125">
        <v>0</v>
      </c>
      <c r="AC24" s="1125">
        <v>0</v>
      </c>
      <c r="AD24" s="1125">
        <v>0</v>
      </c>
      <c r="AE24" s="1125">
        <v>0</v>
      </c>
      <c r="AF24" s="1125">
        <v>0</v>
      </c>
      <c r="AG24" s="1125">
        <v>0</v>
      </c>
      <c r="AH24" s="1125">
        <v>0</v>
      </c>
      <c r="AI24" s="1125">
        <v>0</v>
      </c>
      <c r="AJ24" s="1125">
        <v>0</v>
      </c>
      <c r="AK24" s="1125">
        <v>0</v>
      </c>
      <c r="AL24" s="1125">
        <v>0</v>
      </c>
      <c r="AM24" s="1125">
        <v>0</v>
      </c>
      <c r="AN24" s="1125">
        <v>0</v>
      </c>
      <c r="AO24" s="1125">
        <v>0</v>
      </c>
      <c r="AP24" s="1125">
        <v>0</v>
      </c>
      <c r="AQ24" s="1125">
        <v>0</v>
      </c>
      <c r="AR24" s="1125">
        <v>0</v>
      </c>
      <c r="AS24" s="1125">
        <v>0</v>
      </c>
      <c r="AT24" s="1125">
        <v>0</v>
      </c>
      <c r="AU24" s="1125">
        <v>0</v>
      </c>
      <c r="AV24" s="1125">
        <v>0</v>
      </c>
      <c r="AW24" s="1125">
        <v>0</v>
      </c>
      <c r="AX24" s="1125">
        <v>0</v>
      </c>
      <c r="AY24" s="1125">
        <v>0</v>
      </c>
      <c r="AZ24" s="1125">
        <v>0</v>
      </c>
      <c r="BA24" s="1125">
        <v>0</v>
      </c>
      <c r="BB24" s="1125">
        <v>0</v>
      </c>
      <c r="BC24" s="1124">
        <v>0</v>
      </c>
      <c r="BD24" s="1125">
        <v>0</v>
      </c>
      <c r="BE24" s="1125">
        <v>0</v>
      </c>
      <c r="BF24" s="1123">
        <v>0</v>
      </c>
      <c r="BG24" s="1123">
        <v>0</v>
      </c>
      <c r="BH24" s="1125">
        <v>0</v>
      </c>
      <c r="BI24" s="1127">
        <v>0</v>
      </c>
      <c r="BJ24" s="1127">
        <v>0</v>
      </c>
      <c r="BK24" s="1127">
        <v>0</v>
      </c>
      <c r="BL24" s="1127">
        <v>0</v>
      </c>
      <c r="BM24" s="1127">
        <v>0</v>
      </c>
      <c r="BN24" s="1125">
        <v>0</v>
      </c>
      <c r="BO24" s="1125">
        <v>51.19</v>
      </c>
      <c r="BP24" s="1125">
        <v>1161.8499999999999</v>
      </c>
    </row>
    <row r="25" spans="1:68" x14ac:dyDescent="0.2">
      <c r="A25" s="1093" t="s">
        <v>1709</v>
      </c>
      <c r="B25" s="1122" t="s">
        <v>1710</v>
      </c>
      <c r="C25" s="1093" t="s">
        <v>448</v>
      </c>
      <c r="D25" s="1125">
        <v>6.49</v>
      </c>
      <c r="E25" s="1124">
        <v>0</v>
      </c>
      <c r="F25" s="1125">
        <v>0</v>
      </c>
      <c r="G25" s="1125">
        <v>0</v>
      </c>
      <c r="H25" s="1125">
        <v>0</v>
      </c>
      <c r="I25" s="1125">
        <v>0</v>
      </c>
      <c r="J25" s="1125">
        <v>0</v>
      </c>
      <c r="K25" s="1125">
        <v>0</v>
      </c>
      <c r="L25" s="1125">
        <v>0</v>
      </c>
      <c r="M25" s="1125">
        <v>0</v>
      </c>
      <c r="N25" s="1125">
        <v>0</v>
      </c>
      <c r="O25" s="1125">
        <v>0</v>
      </c>
      <c r="P25" s="1125">
        <v>0</v>
      </c>
      <c r="Q25" s="1125">
        <v>0</v>
      </c>
      <c r="R25" s="1125">
        <v>0</v>
      </c>
      <c r="S25" s="1124">
        <v>0</v>
      </c>
      <c r="T25" s="1125">
        <v>0</v>
      </c>
      <c r="U25" s="1125">
        <v>0</v>
      </c>
      <c r="V25" s="1125">
        <v>0</v>
      </c>
      <c r="W25" s="1125">
        <v>0</v>
      </c>
      <c r="X25" s="1126">
        <v>6.49</v>
      </c>
      <c r="Y25" s="1125">
        <v>0</v>
      </c>
      <c r="Z25" s="1125">
        <v>0</v>
      </c>
      <c r="AA25" s="1125">
        <v>0</v>
      </c>
      <c r="AB25" s="1125">
        <v>0</v>
      </c>
      <c r="AC25" s="1125">
        <v>0</v>
      </c>
      <c r="AD25" s="1125">
        <v>0</v>
      </c>
      <c r="AE25" s="1125">
        <v>0</v>
      </c>
      <c r="AF25" s="1125">
        <v>0</v>
      </c>
      <c r="AG25" s="1125">
        <v>0</v>
      </c>
      <c r="AH25" s="1125">
        <v>0</v>
      </c>
      <c r="AI25" s="1125">
        <v>0</v>
      </c>
      <c r="AJ25" s="1125">
        <v>0</v>
      </c>
      <c r="AK25" s="1125">
        <v>0</v>
      </c>
      <c r="AL25" s="1125">
        <v>0</v>
      </c>
      <c r="AM25" s="1125">
        <v>0</v>
      </c>
      <c r="AN25" s="1125">
        <v>0</v>
      </c>
      <c r="AO25" s="1125">
        <v>0</v>
      </c>
      <c r="AP25" s="1125">
        <v>0</v>
      </c>
      <c r="AQ25" s="1125">
        <v>0</v>
      </c>
      <c r="AR25" s="1125">
        <v>0</v>
      </c>
      <c r="AS25" s="1125">
        <v>0</v>
      </c>
      <c r="AT25" s="1125">
        <v>0</v>
      </c>
      <c r="AU25" s="1125">
        <v>0</v>
      </c>
      <c r="AV25" s="1125">
        <v>0</v>
      </c>
      <c r="AW25" s="1125">
        <v>0</v>
      </c>
      <c r="AX25" s="1125">
        <v>0</v>
      </c>
      <c r="AY25" s="1125">
        <v>0</v>
      </c>
      <c r="AZ25" s="1125">
        <v>0</v>
      </c>
      <c r="BA25" s="1125">
        <v>0</v>
      </c>
      <c r="BB25" s="1125">
        <v>0</v>
      </c>
      <c r="BC25" s="1124">
        <v>0</v>
      </c>
      <c r="BD25" s="1125">
        <v>0</v>
      </c>
      <c r="BE25" s="1125">
        <v>0</v>
      </c>
      <c r="BF25" s="1123">
        <v>0</v>
      </c>
      <c r="BG25" s="1123">
        <v>0</v>
      </c>
      <c r="BH25" s="1125">
        <v>0</v>
      </c>
      <c r="BI25" s="1127">
        <v>0</v>
      </c>
      <c r="BJ25" s="1127">
        <v>0</v>
      </c>
      <c r="BK25" s="1127">
        <v>0</v>
      </c>
      <c r="BL25" s="1127">
        <v>0</v>
      </c>
      <c r="BM25" s="1127">
        <v>0</v>
      </c>
      <c r="BN25" s="1125">
        <v>0</v>
      </c>
      <c r="BO25" s="1125">
        <v>2.54</v>
      </c>
      <c r="BP25" s="1125">
        <v>9.0300000000000011</v>
      </c>
    </row>
    <row r="26" spans="1:68" ht="22.5" x14ac:dyDescent="0.2">
      <c r="A26" s="1097" t="s">
        <v>1711</v>
      </c>
      <c r="B26" s="1149" t="s">
        <v>1712</v>
      </c>
      <c r="C26" s="1097" t="s">
        <v>1713</v>
      </c>
      <c r="D26" s="1125">
        <v>139.40000000000003</v>
      </c>
      <c r="E26" s="1124">
        <v>0</v>
      </c>
      <c r="F26" s="1125">
        <v>0</v>
      </c>
      <c r="G26" s="1125">
        <v>0</v>
      </c>
      <c r="H26" s="1125">
        <v>0</v>
      </c>
      <c r="I26" s="1125">
        <v>0</v>
      </c>
      <c r="J26" s="1125">
        <v>0</v>
      </c>
      <c r="K26" s="1125">
        <v>0</v>
      </c>
      <c r="L26" s="1125">
        <v>0</v>
      </c>
      <c r="M26" s="1125">
        <v>0</v>
      </c>
      <c r="N26" s="1125">
        <v>0</v>
      </c>
      <c r="O26" s="1125">
        <v>0</v>
      </c>
      <c r="P26" s="1125">
        <v>0</v>
      </c>
      <c r="Q26" s="1125">
        <v>0</v>
      </c>
      <c r="R26" s="1125">
        <v>0</v>
      </c>
      <c r="S26" s="1124">
        <v>2.6399999999999997</v>
      </c>
      <c r="T26" s="1125">
        <v>0</v>
      </c>
      <c r="U26" s="1125">
        <v>0</v>
      </c>
      <c r="V26" s="1125">
        <v>0</v>
      </c>
      <c r="W26" s="1125">
        <v>0</v>
      </c>
      <c r="X26" s="1125">
        <v>0.01</v>
      </c>
      <c r="Y26" s="1126">
        <v>136.76000000000002</v>
      </c>
      <c r="Z26" s="1125">
        <v>2.63</v>
      </c>
      <c r="AA26" s="1125">
        <v>0</v>
      </c>
      <c r="AB26" s="1125">
        <v>0</v>
      </c>
      <c r="AC26" s="1125">
        <v>0</v>
      </c>
      <c r="AD26" s="1125">
        <v>0</v>
      </c>
      <c r="AE26" s="1125">
        <v>0</v>
      </c>
      <c r="AF26" s="1125">
        <v>0</v>
      </c>
      <c r="AG26" s="1125">
        <v>0</v>
      </c>
      <c r="AH26" s="1125">
        <v>0</v>
      </c>
      <c r="AI26" s="1125">
        <v>0</v>
      </c>
      <c r="AJ26" s="1125">
        <v>0</v>
      </c>
      <c r="AK26" s="1125">
        <v>0</v>
      </c>
      <c r="AL26" s="1125">
        <v>0</v>
      </c>
      <c r="AM26" s="1125">
        <v>0</v>
      </c>
      <c r="AN26" s="1125">
        <v>0</v>
      </c>
      <c r="AO26" s="1125">
        <v>0</v>
      </c>
      <c r="AP26" s="1125">
        <v>0</v>
      </c>
      <c r="AQ26" s="1125">
        <v>0</v>
      </c>
      <c r="AR26" s="1125">
        <v>0</v>
      </c>
      <c r="AS26" s="1125">
        <v>0</v>
      </c>
      <c r="AT26" s="1125">
        <v>0</v>
      </c>
      <c r="AU26" s="1125">
        <v>0</v>
      </c>
      <c r="AV26" s="1125">
        <v>0</v>
      </c>
      <c r="AW26" s="1125">
        <v>0</v>
      </c>
      <c r="AX26" s="1125">
        <v>0</v>
      </c>
      <c r="AY26" s="1125">
        <v>0</v>
      </c>
      <c r="AZ26" s="1125">
        <v>0</v>
      </c>
      <c r="BA26" s="1125">
        <v>0</v>
      </c>
      <c r="BB26" s="1125">
        <v>0</v>
      </c>
      <c r="BC26" s="1124">
        <v>0</v>
      </c>
      <c r="BD26" s="1125">
        <v>0</v>
      </c>
      <c r="BE26" s="1125">
        <v>0</v>
      </c>
      <c r="BF26" s="1123">
        <v>0</v>
      </c>
      <c r="BG26" s="1123">
        <v>0</v>
      </c>
      <c r="BH26" s="1125">
        <v>0</v>
      </c>
      <c r="BI26" s="1127">
        <v>0</v>
      </c>
      <c r="BJ26" s="1127">
        <v>0</v>
      </c>
      <c r="BK26" s="1127">
        <v>0</v>
      </c>
      <c r="BL26" s="1127">
        <v>0</v>
      </c>
      <c r="BM26" s="1127">
        <v>0</v>
      </c>
      <c r="BN26" s="1125">
        <v>2.6399999999999997</v>
      </c>
      <c r="BO26" s="1150">
        <v>5.2000000000000011</v>
      </c>
      <c r="BP26" s="1125">
        <v>144.60000000000002</v>
      </c>
    </row>
    <row r="27" spans="1:68" ht="22.5" x14ac:dyDescent="0.2">
      <c r="A27" s="1098" t="s">
        <v>1714</v>
      </c>
      <c r="B27" s="1151" t="s">
        <v>1715</v>
      </c>
      <c r="C27" s="1098" t="s">
        <v>938</v>
      </c>
      <c r="D27" s="1115">
        <v>17.829999999999998</v>
      </c>
      <c r="E27" s="1134">
        <v>0</v>
      </c>
      <c r="F27" s="1118">
        <v>0</v>
      </c>
      <c r="G27" s="1115">
        <v>0</v>
      </c>
      <c r="H27" s="1115">
        <v>0</v>
      </c>
      <c r="I27" s="1115">
        <v>0</v>
      </c>
      <c r="J27" s="1115">
        <v>0</v>
      </c>
      <c r="K27" s="1115">
        <v>0</v>
      </c>
      <c r="L27" s="1115">
        <v>0</v>
      </c>
      <c r="M27" s="1115">
        <v>0</v>
      </c>
      <c r="N27" s="1115">
        <v>0</v>
      </c>
      <c r="O27" s="1115">
        <v>0</v>
      </c>
      <c r="P27" s="1115">
        <v>0</v>
      </c>
      <c r="Q27" s="1115">
        <v>0</v>
      </c>
      <c r="R27" s="1115">
        <v>0</v>
      </c>
      <c r="S27" s="1116">
        <v>0</v>
      </c>
      <c r="T27" s="1115">
        <v>0</v>
      </c>
      <c r="U27" s="1115">
        <v>0</v>
      </c>
      <c r="V27" s="1115">
        <v>0</v>
      </c>
      <c r="W27" s="1115">
        <v>0</v>
      </c>
      <c r="X27" s="1115">
        <v>0</v>
      </c>
      <c r="Y27" s="1115">
        <v>0</v>
      </c>
      <c r="Z27" s="1117">
        <v>17.829999999999998</v>
      </c>
      <c r="AA27" s="1115">
        <v>0</v>
      </c>
      <c r="AB27" s="1115">
        <v>0</v>
      </c>
      <c r="AC27" s="1115">
        <v>0</v>
      </c>
      <c r="AD27" s="1115">
        <v>0</v>
      </c>
      <c r="AE27" s="1115">
        <v>0</v>
      </c>
      <c r="AF27" s="1115">
        <v>0</v>
      </c>
      <c r="AG27" s="1115">
        <v>0</v>
      </c>
      <c r="AH27" s="1115">
        <v>0</v>
      </c>
      <c r="AI27" s="1115">
        <v>0</v>
      </c>
      <c r="AJ27" s="1115">
        <v>0</v>
      </c>
      <c r="AK27" s="1115">
        <v>0</v>
      </c>
      <c r="AL27" s="1115">
        <v>0</v>
      </c>
      <c r="AM27" s="1115">
        <v>0</v>
      </c>
      <c r="AN27" s="1115">
        <v>0</v>
      </c>
      <c r="AO27" s="1115">
        <v>0</v>
      </c>
      <c r="AP27" s="1115">
        <v>0</v>
      </c>
      <c r="AQ27" s="1118">
        <v>0</v>
      </c>
      <c r="AR27" s="1115">
        <v>0</v>
      </c>
      <c r="AS27" s="1115">
        <v>0</v>
      </c>
      <c r="AT27" s="1115">
        <v>0</v>
      </c>
      <c r="AU27" s="1115">
        <v>0</v>
      </c>
      <c r="AV27" s="1115">
        <v>0</v>
      </c>
      <c r="AW27" s="1115">
        <v>0</v>
      </c>
      <c r="AX27" s="1115">
        <v>0</v>
      </c>
      <c r="AY27" s="1115">
        <v>0</v>
      </c>
      <c r="AZ27" s="1115">
        <v>0</v>
      </c>
      <c r="BA27" s="1115">
        <v>0</v>
      </c>
      <c r="BB27" s="1115">
        <v>0</v>
      </c>
      <c r="BC27" s="1116">
        <v>0</v>
      </c>
      <c r="BD27" s="1115">
        <v>0</v>
      </c>
      <c r="BE27" s="1115">
        <v>0</v>
      </c>
      <c r="BF27" s="1115">
        <v>0</v>
      </c>
      <c r="BG27" s="1115">
        <v>0</v>
      </c>
      <c r="BH27" s="1115">
        <v>0</v>
      </c>
      <c r="BI27" s="1119">
        <v>0</v>
      </c>
      <c r="BJ27" s="1119">
        <v>0</v>
      </c>
      <c r="BK27" s="1119">
        <v>0</v>
      </c>
      <c r="BL27" s="1119">
        <v>0</v>
      </c>
      <c r="BM27" s="1119">
        <v>0</v>
      </c>
      <c r="BN27" s="1115">
        <v>0</v>
      </c>
      <c r="BO27" s="1150">
        <v>6.5600000000000005</v>
      </c>
      <c r="BP27" s="1115">
        <v>24.39</v>
      </c>
    </row>
    <row r="28" spans="1:68" ht="22.5" x14ac:dyDescent="0.2">
      <c r="A28" s="1098" t="s">
        <v>1716</v>
      </c>
      <c r="B28" s="1151" t="s">
        <v>1717</v>
      </c>
      <c r="C28" s="1098" t="s">
        <v>1718</v>
      </c>
      <c r="D28" s="1115">
        <v>0.15</v>
      </c>
      <c r="E28" s="1134">
        <v>0</v>
      </c>
      <c r="F28" s="1118">
        <v>0</v>
      </c>
      <c r="G28" s="1115">
        <v>0</v>
      </c>
      <c r="H28" s="1115">
        <v>0</v>
      </c>
      <c r="I28" s="1115">
        <v>0</v>
      </c>
      <c r="J28" s="1115">
        <v>0</v>
      </c>
      <c r="K28" s="1115">
        <v>0</v>
      </c>
      <c r="L28" s="1115">
        <v>0</v>
      </c>
      <c r="M28" s="1115">
        <v>0</v>
      </c>
      <c r="N28" s="1115">
        <v>0</v>
      </c>
      <c r="O28" s="1115">
        <v>0</v>
      </c>
      <c r="P28" s="1115">
        <v>0</v>
      </c>
      <c r="Q28" s="1115">
        <v>0</v>
      </c>
      <c r="R28" s="1115">
        <v>0</v>
      </c>
      <c r="S28" s="1116">
        <v>0</v>
      </c>
      <c r="T28" s="1115">
        <v>0</v>
      </c>
      <c r="U28" s="1115">
        <v>0</v>
      </c>
      <c r="V28" s="1115">
        <v>0</v>
      </c>
      <c r="W28" s="1115">
        <v>0</v>
      </c>
      <c r="X28" s="1115">
        <v>0</v>
      </c>
      <c r="Y28" s="1115">
        <v>0</v>
      </c>
      <c r="Z28" s="1115">
        <v>0</v>
      </c>
      <c r="AA28" s="1117">
        <v>0.15</v>
      </c>
      <c r="AB28" s="1115">
        <v>0</v>
      </c>
      <c r="AC28" s="1115">
        <v>0</v>
      </c>
      <c r="AD28" s="1115">
        <v>0</v>
      </c>
      <c r="AE28" s="1115">
        <v>0</v>
      </c>
      <c r="AF28" s="1115">
        <v>0</v>
      </c>
      <c r="AG28" s="1115">
        <v>0</v>
      </c>
      <c r="AH28" s="1115">
        <v>0</v>
      </c>
      <c r="AI28" s="1115">
        <v>0</v>
      </c>
      <c r="AJ28" s="1115">
        <v>0</v>
      </c>
      <c r="AK28" s="1115">
        <v>0</v>
      </c>
      <c r="AL28" s="1115">
        <v>0</v>
      </c>
      <c r="AM28" s="1115">
        <v>0</v>
      </c>
      <c r="AN28" s="1115">
        <v>0</v>
      </c>
      <c r="AO28" s="1115">
        <v>0</v>
      </c>
      <c r="AP28" s="1115">
        <v>0</v>
      </c>
      <c r="AQ28" s="1118">
        <v>0</v>
      </c>
      <c r="AR28" s="1115">
        <v>0</v>
      </c>
      <c r="AS28" s="1115">
        <v>0</v>
      </c>
      <c r="AT28" s="1115">
        <v>0</v>
      </c>
      <c r="AU28" s="1115">
        <v>0</v>
      </c>
      <c r="AV28" s="1115">
        <v>0</v>
      </c>
      <c r="AW28" s="1115">
        <v>0</v>
      </c>
      <c r="AX28" s="1115">
        <v>0</v>
      </c>
      <c r="AY28" s="1115">
        <v>0</v>
      </c>
      <c r="AZ28" s="1115">
        <v>0</v>
      </c>
      <c r="BA28" s="1115">
        <v>0</v>
      </c>
      <c r="BB28" s="1115">
        <v>0</v>
      </c>
      <c r="BC28" s="1116">
        <v>0</v>
      </c>
      <c r="BD28" s="1115">
        <v>0</v>
      </c>
      <c r="BE28" s="1115">
        <v>0</v>
      </c>
      <c r="BF28" s="1115">
        <v>0</v>
      </c>
      <c r="BG28" s="1115">
        <v>0</v>
      </c>
      <c r="BH28" s="1115">
        <v>0</v>
      </c>
      <c r="BI28" s="1119">
        <v>0</v>
      </c>
      <c r="BJ28" s="1119">
        <v>0</v>
      </c>
      <c r="BK28" s="1119">
        <v>0</v>
      </c>
      <c r="BL28" s="1119">
        <v>0</v>
      </c>
      <c r="BM28" s="1119">
        <v>0</v>
      </c>
      <c r="BN28" s="1115">
        <v>0</v>
      </c>
      <c r="BO28" s="1115">
        <v>0</v>
      </c>
      <c r="BP28" s="1115">
        <v>0.15</v>
      </c>
    </row>
    <row r="29" spans="1:68" x14ac:dyDescent="0.2">
      <c r="A29" s="1098" t="s">
        <v>1719</v>
      </c>
      <c r="B29" s="1151" t="s">
        <v>1720</v>
      </c>
      <c r="C29" s="1098" t="s">
        <v>1017</v>
      </c>
      <c r="D29" s="1115">
        <v>7.3100000000000005</v>
      </c>
      <c r="E29" s="1134">
        <v>0</v>
      </c>
      <c r="F29" s="1118">
        <v>0</v>
      </c>
      <c r="G29" s="1115">
        <v>0</v>
      </c>
      <c r="H29" s="1115">
        <v>0</v>
      </c>
      <c r="I29" s="1115">
        <v>0</v>
      </c>
      <c r="J29" s="1115">
        <v>0</v>
      </c>
      <c r="K29" s="1115">
        <v>0</v>
      </c>
      <c r="L29" s="1115">
        <v>0</v>
      </c>
      <c r="M29" s="1115">
        <v>0</v>
      </c>
      <c r="N29" s="1115">
        <v>0</v>
      </c>
      <c r="O29" s="1115">
        <v>0</v>
      </c>
      <c r="P29" s="1115">
        <v>0</v>
      </c>
      <c r="Q29" s="1115">
        <v>0</v>
      </c>
      <c r="R29" s="1115">
        <v>0</v>
      </c>
      <c r="S29" s="1116">
        <v>0.01</v>
      </c>
      <c r="T29" s="1115">
        <v>0</v>
      </c>
      <c r="U29" s="1115">
        <v>0</v>
      </c>
      <c r="V29" s="1115">
        <v>0</v>
      </c>
      <c r="W29" s="1115">
        <v>0</v>
      </c>
      <c r="X29" s="1115">
        <v>0.01</v>
      </c>
      <c r="Y29" s="1115">
        <v>0</v>
      </c>
      <c r="Z29" s="1115">
        <v>0</v>
      </c>
      <c r="AA29" s="1115">
        <v>0</v>
      </c>
      <c r="AB29" s="1117">
        <v>7.3000000000000007</v>
      </c>
      <c r="AC29" s="1115">
        <v>0</v>
      </c>
      <c r="AD29" s="1115">
        <v>0</v>
      </c>
      <c r="AE29" s="1115">
        <v>0</v>
      </c>
      <c r="AF29" s="1115">
        <v>0</v>
      </c>
      <c r="AG29" s="1115">
        <v>0</v>
      </c>
      <c r="AH29" s="1115">
        <v>0</v>
      </c>
      <c r="AI29" s="1115">
        <v>0</v>
      </c>
      <c r="AJ29" s="1115">
        <v>0</v>
      </c>
      <c r="AK29" s="1115">
        <v>0</v>
      </c>
      <c r="AL29" s="1115">
        <v>0</v>
      </c>
      <c r="AM29" s="1115">
        <v>0</v>
      </c>
      <c r="AN29" s="1115">
        <v>0</v>
      </c>
      <c r="AO29" s="1115">
        <v>0</v>
      </c>
      <c r="AP29" s="1115">
        <v>0</v>
      </c>
      <c r="AQ29" s="1118">
        <v>0</v>
      </c>
      <c r="AR29" s="1115">
        <v>0</v>
      </c>
      <c r="AS29" s="1115">
        <v>0</v>
      </c>
      <c r="AT29" s="1115">
        <v>0</v>
      </c>
      <c r="AU29" s="1115">
        <v>0</v>
      </c>
      <c r="AV29" s="1115">
        <v>0</v>
      </c>
      <c r="AW29" s="1115">
        <v>0</v>
      </c>
      <c r="AX29" s="1115">
        <v>0</v>
      </c>
      <c r="AY29" s="1115">
        <v>0</v>
      </c>
      <c r="AZ29" s="1115">
        <v>0</v>
      </c>
      <c r="BA29" s="1115">
        <v>0</v>
      </c>
      <c r="BB29" s="1115">
        <v>0</v>
      </c>
      <c r="BC29" s="1116">
        <v>0</v>
      </c>
      <c r="BD29" s="1115">
        <v>0</v>
      </c>
      <c r="BE29" s="1115">
        <v>0</v>
      </c>
      <c r="BF29" s="1115">
        <v>0</v>
      </c>
      <c r="BG29" s="1115">
        <v>0</v>
      </c>
      <c r="BH29" s="1115">
        <v>0</v>
      </c>
      <c r="BI29" s="1119">
        <v>0</v>
      </c>
      <c r="BJ29" s="1119">
        <v>0</v>
      </c>
      <c r="BK29" s="1119">
        <v>0</v>
      </c>
      <c r="BL29" s="1119">
        <v>0</v>
      </c>
      <c r="BM29" s="1119">
        <v>0</v>
      </c>
      <c r="BN29" s="1115">
        <v>0.01</v>
      </c>
      <c r="BO29" s="1150">
        <v>-0.01</v>
      </c>
      <c r="BP29" s="1115">
        <v>7.3000000000000007</v>
      </c>
    </row>
    <row r="30" spans="1:68" ht="22.5" x14ac:dyDescent="0.2">
      <c r="A30" s="1098" t="s">
        <v>1721</v>
      </c>
      <c r="B30" s="1151" t="s">
        <v>1722</v>
      </c>
      <c r="C30" s="1098" t="s">
        <v>608</v>
      </c>
      <c r="D30" s="1115">
        <v>86.690000000000012</v>
      </c>
      <c r="E30" s="1134">
        <v>0</v>
      </c>
      <c r="F30" s="1118">
        <v>0</v>
      </c>
      <c r="G30" s="1115">
        <v>0</v>
      </c>
      <c r="H30" s="1115">
        <v>0</v>
      </c>
      <c r="I30" s="1115">
        <v>0</v>
      </c>
      <c r="J30" s="1115">
        <v>0</v>
      </c>
      <c r="K30" s="1115">
        <v>0</v>
      </c>
      <c r="L30" s="1115">
        <v>0</v>
      </c>
      <c r="M30" s="1115">
        <v>0</v>
      </c>
      <c r="N30" s="1115">
        <v>0</v>
      </c>
      <c r="O30" s="1115">
        <v>0</v>
      </c>
      <c r="P30" s="1115">
        <v>0</v>
      </c>
      <c r="Q30" s="1115">
        <v>0</v>
      </c>
      <c r="R30" s="1115">
        <v>0</v>
      </c>
      <c r="S30" s="1116">
        <v>2.63</v>
      </c>
      <c r="T30" s="1115">
        <v>0</v>
      </c>
      <c r="U30" s="1115">
        <v>0</v>
      </c>
      <c r="V30" s="1115">
        <v>0</v>
      </c>
      <c r="W30" s="1115">
        <v>0</v>
      </c>
      <c r="X30" s="1115">
        <v>0</v>
      </c>
      <c r="Y30" s="1115">
        <v>2.63</v>
      </c>
      <c r="Z30" s="1115">
        <v>2.63</v>
      </c>
      <c r="AA30" s="1115">
        <v>0</v>
      </c>
      <c r="AB30" s="1115">
        <v>0</v>
      </c>
      <c r="AC30" s="1117">
        <v>84.060000000000016</v>
      </c>
      <c r="AD30" s="1115">
        <v>0</v>
      </c>
      <c r="AE30" s="1115">
        <v>0</v>
      </c>
      <c r="AF30" s="1115">
        <v>0</v>
      </c>
      <c r="AG30" s="1115">
        <v>0</v>
      </c>
      <c r="AH30" s="1115">
        <v>0</v>
      </c>
      <c r="AI30" s="1115">
        <v>0</v>
      </c>
      <c r="AJ30" s="1115">
        <v>0</v>
      </c>
      <c r="AK30" s="1115">
        <v>0</v>
      </c>
      <c r="AL30" s="1115">
        <v>0</v>
      </c>
      <c r="AM30" s="1115">
        <v>0</v>
      </c>
      <c r="AN30" s="1115">
        <v>0</v>
      </c>
      <c r="AO30" s="1115">
        <v>0</v>
      </c>
      <c r="AP30" s="1115">
        <v>0</v>
      </c>
      <c r="AQ30" s="1118">
        <v>0</v>
      </c>
      <c r="AR30" s="1115">
        <v>0</v>
      </c>
      <c r="AS30" s="1115">
        <v>0</v>
      </c>
      <c r="AT30" s="1115">
        <v>0</v>
      </c>
      <c r="AU30" s="1115">
        <v>0</v>
      </c>
      <c r="AV30" s="1115">
        <v>0</v>
      </c>
      <c r="AW30" s="1115">
        <v>0</v>
      </c>
      <c r="AX30" s="1115">
        <v>0</v>
      </c>
      <c r="AY30" s="1115">
        <v>0</v>
      </c>
      <c r="AZ30" s="1115">
        <v>0</v>
      </c>
      <c r="BA30" s="1115">
        <v>0</v>
      </c>
      <c r="BB30" s="1115">
        <v>0</v>
      </c>
      <c r="BC30" s="1116">
        <v>0</v>
      </c>
      <c r="BD30" s="1115">
        <v>0</v>
      </c>
      <c r="BE30" s="1115">
        <v>0</v>
      </c>
      <c r="BF30" s="1115">
        <v>0</v>
      </c>
      <c r="BG30" s="1115">
        <v>0</v>
      </c>
      <c r="BH30" s="1115">
        <v>0</v>
      </c>
      <c r="BI30" s="1119">
        <v>0</v>
      </c>
      <c r="BJ30" s="1119">
        <v>0</v>
      </c>
      <c r="BK30" s="1119">
        <v>0</v>
      </c>
      <c r="BL30" s="1119">
        <v>0</v>
      </c>
      <c r="BM30" s="1119">
        <v>0</v>
      </c>
      <c r="BN30" s="1115">
        <v>2.63</v>
      </c>
      <c r="BO30" s="1150">
        <v>-1.3499999999999999</v>
      </c>
      <c r="BP30" s="1115">
        <v>85.340000000000018</v>
      </c>
    </row>
    <row r="31" spans="1:68" ht="22.5" x14ac:dyDescent="0.2">
      <c r="A31" s="1098" t="s">
        <v>1723</v>
      </c>
      <c r="B31" s="1151" t="s">
        <v>1724</v>
      </c>
      <c r="C31" s="1098" t="s">
        <v>477</v>
      </c>
      <c r="D31" s="1115">
        <v>26.490000000000006</v>
      </c>
      <c r="E31" s="1134">
        <v>0</v>
      </c>
      <c r="F31" s="1118">
        <v>0</v>
      </c>
      <c r="G31" s="1115">
        <v>0</v>
      </c>
      <c r="H31" s="1115">
        <v>0</v>
      </c>
      <c r="I31" s="1115">
        <v>0</v>
      </c>
      <c r="J31" s="1115">
        <v>0</v>
      </c>
      <c r="K31" s="1115">
        <v>0</v>
      </c>
      <c r="L31" s="1115">
        <v>0</v>
      </c>
      <c r="M31" s="1115">
        <v>0</v>
      </c>
      <c r="N31" s="1115">
        <v>0</v>
      </c>
      <c r="O31" s="1115">
        <v>0</v>
      </c>
      <c r="P31" s="1115">
        <v>0</v>
      </c>
      <c r="Q31" s="1115">
        <v>0</v>
      </c>
      <c r="R31" s="1115">
        <v>0</v>
      </c>
      <c r="S31" s="1116">
        <v>0</v>
      </c>
      <c r="T31" s="1115">
        <v>0</v>
      </c>
      <c r="U31" s="1115">
        <v>0</v>
      </c>
      <c r="V31" s="1115">
        <v>0</v>
      </c>
      <c r="W31" s="1115">
        <v>0</v>
      </c>
      <c r="X31" s="1115">
        <v>0</v>
      </c>
      <c r="Y31" s="1115">
        <v>0</v>
      </c>
      <c r="Z31" s="1115">
        <v>0</v>
      </c>
      <c r="AA31" s="1115">
        <v>0</v>
      </c>
      <c r="AB31" s="1115">
        <v>0</v>
      </c>
      <c r="AC31" s="1115">
        <v>0</v>
      </c>
      <c r="AD31" s="1117">
        <v>26.490000000000006</v>
      </c>
      <c r="AE31" s="1115">
        <v>0</v>
      </c>
      <c r="AF31" s="1115">
        <v>0</v>
      </c>
      <c r="AG31" s="1115">
        <v>0</v>
      </c>
      <c r="AH31" s="1115">
        <v>0</v>
      </c>
      <c r="AI31" s="1115">
        <v>0</v>
      </c>
      <c r="AJ31" s="1115">
        <v>0</v>
      </c>
      <c r="AK31" s="1115">
        <v>0</v>
      </c>
      <c r="AL31" s="1115">
        <v>0</v>
      </c>
      <c r="AM31" s="1115">
        <v>0</v>
      </c>
      <c r="AN31" s="1115">
        <v>0</v>
      </c>
      <c r="AO31" s="1115">
        <v>0</v>
      </c>
      <c r="AP31" s="1115">
        <v>0</v>
      </c>
      <c r="AQ31" s="1118">
        <v>0</v>
      </c>
      <c r="AR31" s="1115">
        <v>0</v>
      </c>
      <c r="AS31" s="1115">
        <v>0</v>
      </c>
      <c r="AT31" s="1115">
        <v>0</v>
      </c>
      <c r="AU31" s="1115">
        <v>0</v>
      </c>
      <c r="AV31" s="1115">
        <v>0</v>
      </c>
      <c r="AW31" s="1115">
        <v>0</v>
      </c>
      <c r="AX31" s="1115">
        <v>0</v>
      </c>
      <c r="AY31" s="1115">
        <v>0</v>
      </c>
      <c r="AZ31" s="1115">
        <v>0</v>
      </c>
      <c r="BA31" s="1115">
        <v>0</v>
      </c>
      <c r="BB31" s="1115">
        <v>0</v>
      </c>
      <c r="BC31" s="1116">
        <v>0</v>
      </c>
      <c r="BD31" s="1115">
        <v>0</v>
      </c>
      <c r="BE31" s="1115">
        <v>0</v>
      </c>
      <c r="BF31" s="1115">
        <v>0</v>
      </c>
      <c r="BG31" s="1115">
        <v>0</v>
      </c>
      <c r="BH31" s="1115">
        <v>0</v>
      </c>
      <c r="BI31" s="1119">
        <v>0</v>
      </c>
      <c r="BJ31" s="1119">
        <v>0</v>
      </c>
      <c r="BK31" s="1119">
        <v>0</v>
      </c>
      <c r="BL31" s="1119">
        <v>0</v>
      </c>
      <c r="BM31" s="1119">
        <v>0</v>
      </c>
      <c r="BN31" s="1115">
        <v>0</v>
      </c>
      <c r="BO31" s="1121">
        <v>0</v>
      </c>
      <c r="BP31" s="1115">
        <v>26.490000000000006</v>
      </c>
    </row>
    <row r="32" spans="1:68" ht="22.5" x14ac:dyDescent="0.2">
      <c r="A32" s="1098" t="s">
        <v>1725</v>
      </c>
      <c r="B32" s="1151" t="s">
        <v>1726</v>
      </c>
      <c r="C32" s="1098" t="s">
        <v>1727</v>
      </c>
      <c r="D32" s="1115">
        <v>0</v>
      </c>
      <c r="E32" s="1134">
        <v>0</v>
      </c>
      <c r="F32" s="1118">
        <v>0</v>
      </c>
      <c r="G32" s="1115">
        <v>0</v>
      </c>
      <c r="H32" s="1115">
        <v>0</v>
      </c>
      <c r="I32" s="1115">
        <v>0</v>
      </c>
      <c r="J32" s="1115">
        <v>0</v>
      </c>
      <c r="K32" s="1115">
        <v>0</v>
      </c>
      <c r="L32" s="1115">
        <v>0</v>
      </c>
      <c r="M32" s="1115">
        <v>0</v>
      </c>
      <c r="N32" s="1115">
        <v>0</v>
      </c>
      <c r="O32" s="1115">
        <v>0</v>
      </c>
      <c r="P32" s="1115">
        <v>0</v>
      </c>
      <c r="Q32" s="1115">
        <v>0</v>
      </c>
      <c r="R32" s="1115">
        <v>0</v>
      </c>
      <c r="S32" s="1116">
        <v>0</v>
      </c>
      <c r="T32" s="1115">
        <v>0</v>
      </c>
      <c r="U32" s="1115">
        <v>0</v>
      </c>
      <c r="V32" s="1115">
        <v>0</v>
      </c>
      <c r="W32" s="1115">
        <v>0</v>
      </c>
      <c r="X32" s="1115">
        <v>0</v>
      </c>
      <c r="Y32" s="1115">
        <v>0</v>
      </c>
      <c r="Z32" s="1115">
        <v>0</v>
      </c>
      <c r="AA32" s="1115">
        <v>0</v>
      </c>
      <c r="AB32" s="1115">
        <v>0</v>
      </c>
      <c r="AC32" s="1115">
        <v>0</v>
      </c>
      <c r="AD32" s="1115">
        <v>0</v>
      </c>
      <c r="AE32" s="1117">
        <v>0</v>
      </c>
      <c r="AF32" s="1115">
        <v>0</v>
      </c>
      <c r="AG32" s="1115">
        <v>0</v>
      </c>
      <c r="AH32" s="1115">
        <v>0</v>
      </c>
      <c r="AI32" s="1115">
        <v>0</v>
      </c>
      <c r="AJ32" s="1115">
        <v>0</v>
      </c>
      <c r="AK32" s="1115">
        <v>0</v>
      </c>
      <c r="AL32" s="1115">
        <v>0</v>
      </c>
      <c r="AM32" s="1115">
        <v>0</v>
      </c>
      <c r="AN32" s="1115">
        <v>0</v>
      </c>
      <c r="AO32" s="1115">
        <v>0</v>
      </c>
      <c r="AP32" s="1115">
        <v>0</v>
      </c>
      <c r="AQ32" s="1118">
        <v>0</v>
      </c>
      <c r="AR32" s="1115">
        <v>0</v>
      </c>
      <c r="AS32" s="1115">
        <v>0</v>
      </c>
      <c r="AT32" s="1115">
        <v>0</v>
      </c>
      <c r="AU32" s="1115">
        <v>0</v>
      </c>
      <c r="AV32" s="1115">
        <v>0</v>
      </c>
      <c r="AW32" s="1115">
        <v>0</v>
      </c>
      <c r="AX32" s="1115">
        <v>0</v>
      </c>
      <c r="AY32" s="1115">
        <v>0</v>
      </c>
      <c r="AZ32" s="1115">
        <v>0</v>
      </c>
      <c r="BA32" s="1115">
        <v>0</v>
      </c>
      <c r="BB32" s="1115">
        <v>0</v>
      </c>
      <c r="BC32" s="1116">
        <v>0</v>
      </c>
      <c r="BD32" s="1115">
        <v>0</v>
      </c>
      <c r="BE32" s="1115">
        <v>0</v>
      </c>
      <c r="BF32" s="1115">
        <v>0</v>
      </c>
      <c r="BG32" s="1115">
        <v>0</v>
      </c>
      <c r="BH32" s="1115">
        <v>0</v>
      </c>
      <c r="BI32" s="1119">
        <v>0</v>
      </c>
      <c r="BJ32" s="1119">
        <v>0</v>
      </c>
      <c r="BK32" s="1119">
        <v>0</v>
      </c>
      <c r="BL32" s="1119">
        <v>0</v>
      </c>
      <c r="BM32" s="1119">
        <v>0</v>
      </c>
      <c r="BN32" s="1115">
        <v>0</v>
      </c>
      <c r="BO32" s="1115">
        <v>0</v>
      </c>
      <c r="BP32" s="1115">
        <v>0</v>
      </c>
    </row>
    <row r="33" spans="1:68" ht="22.5" x14ac:dyDescent="0.2">
      <c r="A33" s="1098" t="s">
        <v>1728</v>
      </c>
      <c r="B33" s="1151" t="s">
        <v>1729</v>
      </c>
      <c r="C33" s="1098" t="s">
        <v>1730</v>
      </c>
      <c r="D33" s="1115">
        <v>0</v>
      </c>
      <c r="E33" s="1134">
        <v>0</v>
      </c>
      <c r="F33" s="1118">
        <v>0</v>
      </c>
      <c r="G33" s="1115">
        <v>0</v>
      </c>
      <c r="H33" s="1115">
        <v>0</v>
      </c>
      <c r="I33" s="1115">
        <v>0</v>
      </c>
      <c r="J33" s="1115">
        <v>0</v>
      </c>
      <c r="K33" s="1115">
        <v>0</v>
      </c>
      <c r="L33" s="1115">
        <v>0</v>
      </c>
      <c r="M33" s="1115">
        <v>0</v>
      </c>
      <c r="N33" s="1115">
        <v>0</v>
      </c>
      <c r="O33" s="1115">
        <v>0</v>
      </c>
      <c r="P33" s="1115">
        <v>0</v>
      </c>
      <c r="Q33" s="1115">
        <v>0</v>
      </c>
      <c r="R33" s="1115">
        <v>0</v>
      </c>
      <c r="S33" s="1116">
        <v>0</v>
      </c>
      <c r="T33" s="1115">
        <v>0</v>
      </c>
      <c r="U33" s="1115">
        <v>0</v>
      </c>
      <c r="V33" s="1115">
        <v>0</v>
      </c>
      <c r="W33" s="1115">
        <v>0</v>
      </c>
      <c r="X33" s="1115">
        <v>0</v>
      </c>
      <c r="Y33" s="1115">
        <v>0</v>
      </c>
      <c r="Z33" s="1115">
        <v>0</v>
      </c>
      <c r="AA33" s="1115">
        <v>0</v>
      </c>
      <c r="AB33" s="1115">
        <v>0</v>
      </c>
      <c r="AC33" s="1115">
        <v>0</v>
      </c>
      <c r="AD33" s="1115">
        <v>0</v>
      </c>
      <c r="AE33" s="1115">
        <v>0</v>
      </c>
      <c r="AF33" s="1117">
        <v>0</v>
      </c>
      <c r="AG33" s="1115">
        <v>0</v>
      </c>
      <c r="AH33" s="1115">
        <v>0</v>
      </c>
      <c r="AI33" s="1115">
        <v>0</v>
      </c>
      <c r="AJ33" s="1115">
        <v>0</v>
      </c>
      <c r="AK33" s="1115">
        <v>0</v>
      </c>
      <c r="AL33" s="1115">
        <v>0</v>
      </c>
      <c r="AM33" s="1115">
        <v>0</v>
      </c>
      <c r="AN33" s="1115">
        <v>0</v>
      </c>
      <c r="AO33" s="1115">
        <v>0</v>
      </c>
      <c r="AP33" s="1115">
        <v>0</v>
      </c>
      <c r="AQ33" s="1118">
        <v>0</v>
      </c>
      <c r="AR33" s="1115">
        <v>0</v>
      </c>
      <c r="AS33" s="1115">
        <v>0</v>
      </c>
      <c r="AT33" s="1115">
        <v>0</v>
      </c>
      <c r="AU33" s="1115">
        <v>0</v>
      </c>
      <c r="AV33" s="1115">
        <v>0</v>
      </c>
      <c r="AW33" s="1115">
        <v>0</v>
      </c>
      <c r="AX33" s="1115">
        <v>0</v>
      </c>
      <c r="AY33" s="1115">
        <v>0</v>
      </c>
      <c r="AZ33" s="1115">
        <v>0</v>
      </c>
      <c r="BA33" s="1115">
        <v>0</v>
      </c>
      <c r="BB33" s="1115">
        <v>0</v>
      </c>
      <c r="BC33" s="1116">
        <v>0</v>
      </c>
      <c r="BD33" s="1115">
        <v>0</v>
      </c>
      <c r="BE33" s="1115">
        <v>0</v>
      </c>
      <c r="BF33" s="1115">
        <v>0</v>
      </c>
      <c r="BG33" s="1115">
        <v>0</v>
      </c>
      <c r="BH33" s="1115">
        <v>0</v>
      </c>
      <c r="BI33" s="1119">
        <v>0</v>
      </c>
      <c r="BJ33" s="1119">
        <v>0</v>
      </c>
      <c r="BK33" s="1119">
        <v>0</v>
      </c>
      <c r="BL33" s="1119">
        <v>0</v>
      </c>
      <c r="BM33" s="1119">
        <v>0</v>
      </c>
      <c r="BN33" s="1115">
        <v>0</v>
      </c>
      <c r="BO33" s="1115">
        <v>0</v>
      </c>
      <c r="BP33" s="1115">
        <v>0</v>
      </c>
    </row>
    <row r="34" spans="1:68" ht="22.5" x14ac:dyDescent="0.2">
      <c r="A34" s="1098" t="s">
        <v>1731</v>
      </c>
      <c r="B34" s="1151" t="s">
        <v>1732</v>
      </c>
      <c r="C34" s="1098" t="s">
        <v>1733</v>
      </c>
      <c r="D34" s="1115">
        <v>0</v>
      </c>
      <c r="E34" s="1134">
        <v>0</v>
      </c>
      <c r="F34" s="1118">
        <v>0</v>
      </c>
      <c r="G34" s="1115">
        <v>0</v>
      </c>
      <c r="H34" s="1115">
        <v>0</v>
      </c>
      <c r="I34" s="1115">
        <v>0</v>
      </c>
      <c r="J34" s="1115">
        <v>0</v>
      </c>
      <c r="K34" s="1115">
        <v>0</v>
      </c>
      <c r="L34" s="1115">
        <v>0</v>
      </c>
      <c r="M34" s="1115">
        <v>0</v>
      </c>
      <c r="N34" s="1115">
        <v>0</v>
      </c>
      <c r="O34" s="1115">
        <v>0</v>
      </c>
      <c r="P34" s="1115">
        <v>0</v>
      </c>
      <c r="Q34" s="1115">
        <v>0</v>
      </c>
      <c r="R34" s="1115">
        <v>0</v>
      </c>
      <c r="S34" s="1116">
        <v>0</v>
      </c>
      <c r="T34" s="1115">
        <v>0</v>
      </c>
      <c r="U34" s="1115">
        <v>0</v>
      </c>
      <c r="V34" s="1115">
        <v>0</v>
      </c>
      <c r="W34" s="1115">
        <v>0</v>
      </c>
      <c r="X34" s="1115">
        <v>0</v>
      </c>
      <c r="Y34" s="1115">
        <v>0</v>
      </c>
      <c r="Z34" s="1115">
        <v>0</v>
      </c>
      <c r="AA34" s="1115">
        <v>0</v>
      </c>
      <c r="AB34" s="1115">
        <v>0</v>
      </c>
      <c r="AC34" s="1115">
        <v>0</v>
      </c>
      <c r="AD34" s="1115">
        <v>0</v>
      </c>
      <c r="AE34" s="1115">
        <v>0</v>
      </c>
      <c r="AF34" s="1115">
        <v>0</v>
      </c>
      <c r="AG34" s="1117">
        <v>0</v>
      </c>
      <c r="AH34" s="1115">
        <v>0</v>
      </c>
      <c r="AI34" s="1115">
        <v>0</v>
      </c>
      <c r="AJ34" s="1115">
        <v>0</v>
      </c>
      <c r="AK34" s="1115">
        <v>0</v>
      </c>
      <c r="AL34" s="1115">
        <v>0</v>
      </c>
      <c r="AM34" s="1115">
        <v>0</v>
      </c>
      <c r="AN34" s="1115">
        <v>0</v>
      </c>
      <c r="AO34" s="1115">
        <v>0</v>
      </c>
      <c r="AP34" s="1115">
        <v>0</v>
      </c>
      <c r="AQ34" s="1118">
        <v>0</v>
      </c>
      <c r="AR34" s="1115">
        <v>0</v>
      </c>
      <c r="AS34" s="1115">
        <v>0</v>
      </c>
      <c r="AT34" s="1115">
        <v>0</v>
      </c>
      <c r="AU34" s="1115">
        <v>0</v>
      </c>
      <c r="AV34" s="1115">
        <v>0</v>
      </c>
      <c r="AW34" s="1115">
        <v>0</v>
      </c>
      <c r="AX34" s="1115">
        <v>0</v>
      </c>
      <c r="AY34" s="1115">
        <v>0</v>
      </c>
      <c r="AZ34" s="1115">
        <v>0</v>
      </c>
      <c r="BA34" s="1115">
        <v>0</v>
      </c>
      <c r="BB34" s="1115">
        <v>0</v>
      </c>
      <c r="BC34" s="1116">
        <v>0</v>
      </c>
      <c r="BD34" s="1115">
        <v>0</v>
      </c>
      <c r="BE34" s="1115">
        <v>0</v>
      </c>
      <c r="BF34" s="1115">
        <v>0</v>
      </c>
      <c r="BG34" s="1115">
        <v>0</v>
      </c>
      <c r="BH34" s="1115">
        <v>0</v>
      </c>
      <c r="BI34" s="1119">
        <v>0</v>
      </c>
      <c r="BJ34" s="1119">
        <v>0</v>
      </c>
      <c r="BK34" s="1119">
        <v>0</v>
      </c>
      <c r="BL34" s="1119">
        <v>0</v>
      </c>
      <c r="BM34" s="1119">
        <v>0</v>
      </c>
      <c r="BN34" s="1115">
        <v>0</v>
      </c>
      <c r="BO34" s="1115">
        <v>0</v>
      </c>
      <c r="BP34" s="1115">
        <v>0</v>
      </c>
    </row>
    <row r="35" spans="1:68" ht="22.5" x14ac:dyDescent="0.2">
      <c r="A35" s="1098" t="s">
        <v>1734</v>
      </c>
      <c r="B35" s="1151" t="s">
        <v>1735</v>
      </c>
      <c r="C35" s="1098" t="s">
        <v>1736</v>
      </c>
      <c r="D35" s="1123">
        <v>0</v>
      </c>
      <c r="E35" s="1148">
        <v>0</v>
      </c>
      <c r="F35" s="1123">
        <v>0</v>
      </c>
      <c r="G35" s="1123">
        <v>0</v>
      </c>
      <c r="H35" s="1123">
        <v>0</v>
      </c>
      <c r="I35" s="1123">
        <v>0</v>
      </c>
      <c r="J35" s="1123">
        <v>0</v>
      </c>
      <c r="K35" s="1123">
        <v>0</v>
      </c>
      <c r="L35" s="1123">
        <v>0</v>
      </c>
      <c r="M35" s="1123">
        <v>0</v>
      </c>
      <c r="N35" s="1123">
        <v>0</v>
      </c>
      <c r="O35" s="1123">
        <v>0</v>
      </c>
      <c r="P35" s="1123">
        <v>0</v>
      </c>
      <c r="Q35" s="1123">
        <v>0</v>
      </c>
      <c r="R35" s="1123">
        <v>0</v>
      </c>
      <c r="S35" s="1148">
        <v>0</v>
      </c>
      <c r="T35" s="1123">
        <v>0</v>
      </c>
      <c r="U35" s="1123">
        <v>0</v>
      </c>
      <c r="V35" s="1123">
        <v>0</v>
      </c>
      <c r="W35" s="1123">
        <v>0</v>
      </c>
      <c r="X35" s="1123">
        <v>0</v>
      </c>
      <c r="Y35" s="1115">
        <v>0</v>
      </c>
      <c r="Z35" s="1123">
        <v>0</v>
      </c>
      <c r="AA35" s="1123">
        <v>0</v>
      </c>
      <c r="AB35" s="1123">
        <v>0</v>
      </c>
      <c r="AC35" s="1123">
        <v>0</v>
      </c>
      <c r="AD35" s="1123">
        <v>0</v>
      </c>
      <c r="AE35" s="1123">
        <v>0</v>
      </c>
      <c r="AF35" s="1123">
        <v>0</v>
      </c>
      <c r="AG35" s="1123">
        <v>0</v>
      </c>
      <c r="AH35" s="1152">
        <v>0</v>
      </c>
      <c r="AI35" s="1123">
        <v>0</v>
      </c>
      <c r="AJ35" s="1123">
        <v>0</v>
      </c>
      <c r="AK35" s="1123">
        <v>0</v>
      </c>
      <c r="AL35" s="1123">
        <v>0</v>
      </c>
      <c r="AM35" s="1123">
        <v>0</v>
      </c>
      <c r="AN35" s="1123">
        <v>0</v>
      </c>
      <c r="AO35" s="1123">
        <v>0</v>
      </c>
      <c r="AP35" s="1123">
        <v>0</v>
      </c>
      <c r="AQ35" s="1123">
        <v>0</v>
      </c>
      <c r="AR35" s="1123">
        <v>0</v>
      </c>
      <c r="AS35" s="1123">
        <v>0</v>
      </c>
      <c r="AT35" s="1123">
        <v>0</v>
      </c>
      <c r="AU35" s="1123">
        <v>0</v>
      </c>
      <c r="AV35" s="1123">
        <v>0</v>
      </c>
      <c r="AW35" s="1123">
        <v>0</v>
      </c>
      <c r="AX35" s="1123">
        <v>0</v>
      </c>
      <c r="AY35" s="1123">
        <v>0</v>
      </c>
      <c r="AZ35" s="1123">
        <v>0</v>
      </c>
      <c r="BA35" s="1123">
        <v>0</v>
      </c>
      <c r="BB35" s="1123">
        <v>0</v>
      </c>
      <c r="BC35" s="1148">
        <v>0</v>
      </c>
      <c r="BD35" s="1123">
        <v>0</v>
      </c>
      <c r="BE35" s="1123">
        <v>0</v>
      </c>
      <c r="BF35" s="1123">
        <v>0</v>
      </c>
      <c r="BG35" s="1123">
        <v>0</v>
      </c>
      <c r="BH35" s="1123">
        <v>0</v>
      </c>
      <c r="BI35" s="1153">
        <v>0</v>
      </c>
      <c r="BJ35" s="1153">
        <v>0</v>
      </c>
      <c r="BK35" s="1153">
        <v>0</v>
      </c>
      <c r="BL35" s="1153">
        <v>0</v>
      </c>
      <c r="BM35" s="1153">
        <v>0</v>
      </c>
      <c r="BN35" s="1123">
        <v>0</v>
      </c>
      <c r="BO35" s="1123">
        <v>0</v>
      </c>
      <c r="BP35" s="1123">
        <v>0</v>
      </c>
    </row>
    <row r="36" spans="1:68" ht="22.5" x14ac:dyDescent="0.2">
      <c r="A36" s="1098" t="s">
        <v>1737</v>
      </c>
      <c r="B36" s="1151" t="s">
        <v>1738</v>
      </c>
      <c r="C36" s="1098" t="s">
        <v>1739</v>
      </c>
      <c r="D36" s="1123">
        <v>0.93</v>
      </c>
      <c r="E36" s="1148">
        <v>0</v>
      </c>
      <c r="F36" s="1123">
        <v>0</v>
      </c>
      <c r="G36" s="1123">
        <v>0</v>
      </c>
      <c r="H36" s="1123">
        <v>0</v>
      </c>
      <c r="I36" s="1123">
        <v>0</v>
      </c>
      <c r="J36" s="1123">
        <v>0</v>
      </c>
      <c r="K36" s="1123">
        <v>0</v>
      </c>
      <c r="L36" s="1123">
        <v>0</v>
      </c>
      <c r="M36" s="1123">
        <v>0</v>
      </c>
      <c r="N36" s="1123">
        <v>0</v>
      </c>
      <c r="O36" s="1123">
        <v>0</v>
      </c>
      <c r="P36" s="1123">
        <v>0</v>
      </c>
      <c r="Q36" s="1123">
        <v>0</v>
      </c>
      <c r="R36" s="1123">
        <v>0</v>
      </c>
      <c r="S36" s="1148">
        <v>0</v>
      </c>
      <c r="T36" s="1123">
        <v>0</v>
      </c>
      <c r="U36" s="1123">
        <v>0</v>
      </c>
      <c r="V36" s="1123">
        <v>0</v>
      </c>
      <c r="W36" s="1123">
        <v>0</v>
      </c>
      <c r="X36" s="1123">
        <v>0</v>
      </c>
      <c r="Y36" s="1115">
        <v>0</v>
      </c>
      <c r="Z36" s="1123">
        <v>0</v>
      </c>
      <c r="AA36" s="1123">
        <v>0</v>
      </c>
      <c r="AB36" s="1123">
        <v>0</v>
      </c>
      <c r="AC36" s="1123">
        <v>0</v>
      </c>
      <c r="AD36" s="1123">
        <v>0</v>
      </c>
      <c r="AE36" s="1123">
        <v>0</v>
      </c>
      <c r="AF36" s="1123">
        <v>0</v>
      </c>
      <c r="AG36" s="1123">
        <v>0</v>
      </c>
      <c r="AH36" s="1123">
        <v>0</v>
      </c>
      <c r="AI36" s="1152">
        <v>0.93</v>
      </c>
      <c r="AJ36" s="1125">
        <v>0</v>
      </c>
      <c r="AK36" s="1123">
        <v>0</v>
      </c>
      <c r="AL36" s="1123">
        <v>0</v>
      </c>
      <c r="AM36" s="1123">
        <v>0</v>
      </c>
      <c r="AN36" s="1123">
        <v>0</v>
      </c>
      <c r="AO36" s="1123">
        <v>0</v>
      </c>
      <c r="AP36" s="1123">
        <v>0</v>
      </c>
      <c r="AQ36" s="1123">
        <v>0</v>
      </c>
      <c r="AR36" s="1123">
        <v>0</v>
      </c>
      <c r="AS36" s="1123">
        <v>0</v>
      </c>
      <c r="AT36" s="1123">
        <v>0</v>
      </c>
      <c r="AU36" s="1123">
        <v>0</v>
      </c>
      <c r="AV36" s="1123">
        <v>0</v>
      </c>
      <c r="AW36" s="1123">
        <v>0</v>
      </c>
      <c r="AX36" s="1123">
        <v>0</v>
      </c>
      <c r="AY36" s="1123">
        <v>0</v>
      </c>
      <c r="AZ36" s="1123">
        <v>0</v>
      </c>
      <c r="BA36" s="1123">
        <v>0</v>
      </c>
      <c r="BB36" s="1123">
        <v>0</v>
      </c>
      <c r="BC36" s="1148">
        <v>0</v>
      </c>
      <c r="BD36" s="1123">
        <v>0</v>
      </c>
      <c r="BE36" s="1123">
        <v>0</v>
      </c>
      <c r="BF36" s="1123">
        <v>0</v>
      </c>
      <c r="BG36" s="1123">
        <v>0</v>
      </c>
      <c r="BH36" s="1123">
        <v>0</v>
      </c>
      <c r="BI36" s="1153">
        <v>0</v>
      </c>
      <c r="BJ36" s="1153">
        <v>0</v>
      </c>
      <c r="BK36" s="1153">
        <v>0</v>
      </c>
      <c r="BL36" s="1153">
        <v>0</v>
      </c>
      <c r="BM36" s="1153">
        <v>0</v>
      </c>
      <c r="BN36" s="1123">
        <v>0</v>
      </c>
      <c r="BO36" s="1123">
        <v>0</v>
      </c>
      <c r="BP36" s="1123">
        <v>0.93</v>
      </c>
    </row>
    <row r="37" spans="1:68" ht="22.5" x14ac:dyDescent="0.2">
      <c r="A37" s="1093" t="s">
        <v>1740</v>
      </c>
      <c r="B37" s="1122" t="s">
        <v>1741</v>
      </c>
      <c r="C37" s="1093" t="s">
        <v>1742</v>
      </c>
      <c r="D37" s="1125">
        <v>958.18999999999994</v>
      </c>
      <c r="E37" s="1124">
        <v>0</v>
      </c>
      <c r="F37" s="1125">
        <v>0</v>
      </c>
      <c r="G37" s="1125">
        <v>0</v>
      </c>
      <c r="H37" s="1125">
        <v>0</v>
      </c>
      <c r="I37" s="1125">
        <v>0</v>
      </c>
      <c r="J37" s="1125">
        <v>0</v>
      </c>
      <c r="K37" s="1125">
        <v>0</v>
      </c>
      <c r="L37" s="1125">
        <v>0</v>
      </c>
      <c r="M37" s="1125">
        <v>0</v>
      </c>
      <c r="N37" s="1125">
        <v>0</v>
      </c>
      <c r="O37" s="1125">
        <v>0</v>
      </c>
      <c r="P37" s="1125">
        <v>0</v>
      </c>
      <c r="Q37" s="1125">
        <v>0</v>
      </c>
      <c r="R37" s="1125">
        <v>0</v>
      </c>
      <c r="S37" s="1148">
        <v>0</v>
      </c>
      <c r="T37" s="1125">
        <v>0</v>
      </c>
      <c r="U37" s="1125">
        <v>0</v>
      </c>
      <c r="V37" s="1125">
        <v>0</v>
      </c>
      <c r="W37" s="1125">
        <v>0</v>
      </c>
      <c r="X37" s="1125">
        <v>0</v>
      </c>
      <c r="Y37" s="1125">
        <v>0</v>
      </c>
      <c r="Z37" s="1125">
        <v>0</v>
      </c>
      <c r="AA37" s="1125">
        <v>0</v>
      </c>
      <c r="AB37" s="1125">
        <v>0</v>
      </c>
      <c r="AC37" s="1125">
        <v>0</v>
      </c>
      <c r="AD37" s="1125">
        <v>0</v>
      </c>
      <c r="AE37" s="1125">
        <v>0</v>
      </c>
      <c r="AF37" s="1125">
        <v>0</v>
      </c>
      <c r="AG37" s="1125">
        <v>0</v>
      </c>
      <c r="AH37" s="1125">
        <v>0</v>
      </c>
      <c r="AI37" s="1125">
        <v>0</v>
      </c>
      <c r="AJ37" s="1126">
        <v>958.18999999999994</v>
      </c>
      <c r="AK37" s="1125">
        <v>0</v>
      </c>
      <c r="AL37" s="1125">
        <v>0</v>
      </c>
      <c r="AM37" s="1125">
        <v>0</v>
      </c>
      <c r="AN37" s="1125">
        <v>0</v>
      </c>
      <c r="AO37" s="1125">
        <v>0</v>
      </c>
      <c r="AP37" s="1125">
        <v>0</v>
      </c>
      <c r="AQ37" s="1125">
        <v>0</v>
      </c>
      <c r="AR37" s="1125">
        <v>0</v>
      </c>
      <c r="AS37" s="1125">
        <v>0</v>
      </c>
      <c r="AT37" s="1125">
        <v>0</v>
      </c>
      <c r="AU37" s="1125">
        <v>0</v>
      </c>
      <c r="AV37" s="1125">
        <v>0</v>
      </c>
      <c r="AW37" s="1125">
        <v>0</v>
      </c>
      <c r="AX37" s="1125">
        <v>0</v>
      </c>
      <c r="AY37" s="1125">
        <v>0</v>
      </c>
      <c r="AZ37" s="1125">
        <v>0</v>
      </c>
      <c r="BA37" s="1125">
        <v>0</v>
      </c>
      <c r="BB37" s="1125">
        <v>0</v>
      </c>
      <c r="BC37" s="1124">
        <v>0</v>
      </c>
      <c r="BD37" s="1125">
        <v>0</v>
      </c>
      <c r="BE37" s="1125">
        <v>0</v>
      </c>
      <c r="BF37" s="1123">
        <v>0</v>
      </c>
      <c r="BG37" s="1123">
        <v>0</v>
      </c>
      <c r="BH37" s="1125">
        <v>0</v>
      </c>
      <c r="BI37" s="1127">
        <v>0</v>
      </c>
      <c r="BJ37" s="1127">
        <v>0</v>
      </c>
      <c r="BK37" s="1127">
        <v>0</v>
      </c>
      <c r="BL37" s="1127">
        <v>0</v>
      </c>
      <c r="BM37" s="1127">
        <v>0</v>
      </c>
      <c r="BN37" s="1125">
        <v>0</v>
      </c>
      <c r="BO37" s="1125">
        <v>628.32999999999993</v>
      </c>
      <c r="BP37" s="1125">
        <v>1586.52</v>
      </c>
    </row>
    <row r="38" spans="1:68" x14ac:dyDescent="0.2">
      <c r="A38" s="1093" t="s">
        <v>1743</v>
      </c>
      <c r="B38" s="1147" t="s">
        <v>1744</v>
      </c>
      <c r="C38" s="1093" t="s">
        <v>315</v>
      </c>
      <c r="D38" s="1125">
        <v>228.95</v>
      </c>
      <c r="E38" s="1124">
        <v>0</v>
      </c>
      <c r="F38" s="1125">
        <v>0</v>
      </c>
      <c r="G38" s="1125">
        <v>0</v>
      </c>
      <c r="H38" s="1125">
        <v>0</v>
      </c>
      <c r="I38" s="1125">
        <v>0</v>
      </c>
      <c r="J38" s="1125">
        <v>0</v>
      </c>
      <c r="K38" s="1125">
        <v>0</v>
      </c>
      <c r="L38" s="1125">
        <v>0</v>
      </c>
      <c r="M38" s="1125">
        <v>0</v>
      </c>
      <c r="N38" s="1125">
        <v>0</v>
      </c>
      <c r="O38" s="1125">
        <v>0</v>
      </c>
      <c r="P38" s="1125">
        <v>0</v>
      </c>
      <c r="Q38" s="1125">
        <v>0</v>
      </c>
      <c r="R38" s="1125">
        <v>0</v>
      </c>
      <c r="S38" s="1124">
        <v>0</v>
      </c>
      <c r="T38" s="1125">
        <v>0</v>
      </c>
      <c r="U38" s="1125">
        <v>0</v>
      </c>
      <c r="V38" s="1125">
        <v>0</v>
      </c>
      <c r="W38" s="1125">
        <v>0</v>
      </c>
      <c r="X38" s="1125">
        <v>0</v>
      </c>
      <c r="Y38" s="1125">
        <v>0</v>
      </c>
      <c r="Z38" s="1125">
        <v>0</v>
      </c>
      <c r="AA38" s="1125">
        <v>0</v>
      </c>
      <c r="AB38" s="1125">
        <v>0</v>
      </c>
      <c r="AC38" s="1125">
        <v>0</v>
      </c>
      <c r="AD38" s="1125">
        <v>0</v>
      </c>
      <c r="AE38" s="1125">
        <v>0</v>
      </c>
      <c r="AF38" s="1125">
        <v>0</v>
      </c>
      <c r="AG38" s="1125">
        <v>0</v>
      </c>
      <c r="AH38" s="1125">
        <v>0</v>
      </c>
      <c r="AI38" s="1125">
        <v>0</v>
      </c>
      <c r="AJ38" s="1125">
        <v>0</v>
      </c>
      <c r="AK38" s="1126">
        <v>228.95</v>
      </c>
      <c r="AL38" s="1125">
        <v>0</v>
      </c>
      <c r="AM38" s="1125">
        <v>0</v>
      </c>
      <c r="AN38" s="1125">
        <v>0</v>
      </c>
      <c r="AO38" s="1125">
        <v>0</v>
      </c>
      <c r="AP38" s="1125">
        <v>0</v>
      </c>
      <c r="AQ38" s="1125">
        <v>0</v>
      </c>
      <c r="AR38" s="1125">
        <v>0</v>
      </c>
      <c r="AS38" s="1125">
        <v>0</v>
      </c>
      <c r="AT38" s="1125">
        <v>0</v>
      </c>
      <c r="AU38" s="1125">
        <v>0</v>
      </c>
      <c r="AV38" s="1125">
        <v>0</v>
      </c>
      <c r="AW38" s="1125">
        <v>0</v>
      </c>
      <c r="AX38" s="1125">
        <v>0</v>
      </c>
      <c r="AY38" s="1125">
        <v>0</v>
      </c>
      <c r="AZ38" s="1125">
        <v>0</v>
      </c>
      <c r="BA38" s="1125">
        <v>0</v>
      </c>
      <c r="BB38" s="1125">
        <v>0</v>
      </c>
      <c r="BC38" s="1124">
        <v>0</v>
      </c>
      <c r="BD38" s="1125">
        <v>0</v>
      </c>
      <c r="BE38" s="1125">
        <v>0</v>
      </c>
      <c r="BF38" s="1123">
        <v>0</v>
      </c>
      <c r="BG38" s="1123">
        <v>0</v>
      </c>
      <c r="BH38" s="1125">
        <v>0</v>
      </c>
      <c r="BI38" s="1127">
        <v>0</v>
      </c>
      <c r="BJ38" s="1127">
        <v>0</v>
      </c>
      <c r="BK38" s="1127">
        <v>0</v>
      </c>
      <c r="BL38" s="1127">
        <v>0</v>
      </c>
      <c r="BM38" s="1127">
        <v>0</v>
      </c>
      <c r="BN38" s="1125">
        <v>0</v>
      </c>
      <c r="BO38" s="1125">
        <v>211.5</v>
      </c>
      <c r="BP38" s="1125">
        <v>440.45</v>
      </c>
    </row>
    <row r="39" spans="1:68" x14ac:dyDescent="0.2">
      <c r="A39" s="1093" t="s">
        <v>1748</v>
      </c>
      <c r="B39" s="1147" t="s">
        <v>1745</v>
      </c>
      <c r="C39" s="1093" t="s">
        <v>276</v>
      </c>
      <c r="D39" s="1125">
        <v>183.07</v>
      </c>
      <c r="E39" s="1124">
        <v>0</v>
      </c>
      <c r="F39" s="1125">
        <v>0</v>
      </c>
      <c r="G39" s="1125">
        <v>0</v>
      </c>
      <c r="H39" s="1125">
        <v>0</v>
      </c>
      <c r="I39" s="1125">
        <v>0</v>
      </c>
      <c r="J39" s="1125">
        <v>0</v>
      </c>
      <c r="K39" s="1125">
        <v>0</v>
      </c>
      <c r="L39" s="1125">
        <v>0</v>
      </c>
      <c r="M39" s="1125">
        <v>0</v>
      </c>
      <c r="N39" s="1125">
        <v>0</v>
      </c>
      <c r="O39" s="1125">
        <v>0</v>
      </c>
      <c r="P39" s="1125">
        <v>0</v>
      </c>
      <c r="Q39" s="1125">
        <v>0</v>
      </c>
      <c r="R39" s="1125">
        <v>0</v>
      </c>
      <c r="S39" s="1124">
        <v>0</v>
      </c>
      <c r="T39" s="1125">
        <v>0</v>
      </c>
      <c r="U39" s="1125">
        <v>0</v>
      </c>
      <c r="V39" s="1125">
        <v>0</v>
      </c>
      <c r="W39" s="1125">
        <v>0</v>
      </c>
      <c r="X39" s="1125">
        <v>0</v>
      </c>
      <c r="Y39" s="1125">
        <v>0</v>
      </c>
      <c r="Z39" s="1125">
        <v>0</v>
      </c>
      <c r="AA39" s="1125">
        <v>0</v>
      </c>
      <c r="AB39" s="1125">
        <v>0</v>
      </c>
      <c r="AC39" s="1125">
        <v>0</v>
      </c>
      <c r="AD39" s="1125">
        <v>0</v>
      </c>
      <c r="AE39" s="1125">
        <v>0</v>
      </c>
      <c r="AF39" s="1125">
        <v>0</v>
      </c>
      <c r="AG39" s="1125">
        <v>0</v>
      </c>
      <c r="AH39" s="1125">
        <v>0</v>
      </c>
      <c r="AI39" s="1125">
        <v>0</v>
      </c>
      <c r="AJ39" s="1125">
        <v>0</v>
      </c>
      <c r="AK39" s="1125">
        <v>0</v>
      </c>
      <c r="AL39" s="1126">
        <v>183.07</v>
      </c>
      <c r="AM39" s="1125">
        <v>0</v>
      </c>
      <c r="AN39" s="1125">
        <v>0</v>
      </c>
      <c r="AO39" s="1125">
        <v>0</v>
      </c>
      <c r="AP39" s="1125">
        <v>0</v>
      </c>
      <c r="AQ39" s="1125">
        <v>0</v>
      </c>
      <c r="AR39" s="1125">
        <v>0</v>
      </c>
      <c r="AS39" s="1125">
        <v>0</v>
      </c>
      <c r="AT39" s="1125">
        <v>0</v>
      </c>
      <c r="AU39" s="1125">
        <v>0</v>
      </c>
      <c r="AV39" s="1125">
        <v>0</v>
      </c>
      <c r="AW39" s="1125">
        <v>0</v>
      </c>
      <c r="AX39" s="1125">
        <v>0</v>
      </c>
      <c r="AY39" s="1125">
        <v>0</v>
      </c>
      <c r="AZ39" s="1125">
        <v>0</v>
      </c>
      <c r="BA39" s="1125">
        <v>0</v>
      </c>
      <c r="BB39" s="1125">
        <v>0</v>
      </c>
      <c r="BC39" s="1124">
        <v>0</v>
      </c>
      <c r="BD39" s="1125">
        <v>0</v>
      </c>
      <c r="BE39" s="1125">
        <v>0</v>
      </c>
      <c r="BF39" s="1123">
        <v>0</v>
      </c>
      <c r="BG39" s="1123">
        <v>0</v>
      </c>
      <c r="BH39" s="1125">
        <v>0</v>
      </c>
      <c r="BI39" s="1127">
        <v>0</v>
      </c>
      <c r="BJ39" s="1127">
        <v>0</v>
      </c>
      <c r="BK39" s="1127">
        <v>0</v>
      </c>
      <c r="BL39" s="1127">
        <v>0</v>
      </c>
      <c r="BM39" s="1127">
        <v>0</v>
      </c>
      <c r="BN39" s="1125">
        <v>0</v>
      </c>
      <c r="BO39" s="1125">
        <v>69</v>
      </c>
      <c r="BP39" s="1125">
        <v>252.07</v>
      </c>
    </row>
    <row r="40" spans="1:68" ht="22.5" x14ac:dyDescent="0.2">
      <c r="A40" s="1093" t="s">
        <v>1750</v>
      </c>
      <c r="B40" s="1147" t="s">
        <v>1746</v>
      </c>
      <c r="C40" s="1093" t="s">
        <v>1747</v>
      </c>
      <c r="D40" s="1125">
        <v>0</v>
      </c>
      <c r="E40" s="1124">
        <v>0</v>
      </c>
      <c r="F40" s="1125">
        <v>0</v>
      </c>
      <c r="G40" s="1125">
        <v>0</v>
      </c>
      <c r="H40" s="1125">
        <v>0</v>
      </c>
      <c r="I40" s="1125">
        <v>0</v>
      </c>
      <c r="J40" s="1125">
        <v>0</v>
      </c>
      <c r="K40" s="1125">
        <v>0</v>
      </c>
      <c r="L40" s="1125">
        <v>0</v>
      </c>
      <c r="M40" s="1125">
        <v>0</v>
      </c>
      <c r="N40" s="1125">
        <v>0</v>
      </c>
      <c r="O40" s="1125">
        <v>0</v>
      </c>
      <c r="P40" s="1125">
        <v>0</v>
      </c>
      <c r="Q40" s="1125">
        <v>0</v>
      </c>
      <c r="R40" s="1125">
        <v>0</v>
      </c>
      <c r="S40" s="1124">
        <v>0</v>
      </c>
      <c r="T40" s="1125">
        <v>0</v>
      </c>
      <c r="U40" s="1125">
        <v>0</v>
      </c>
      <c r="V40" s="1125">
        <v>0</v>
      </c>
      <c r="W40" s="1125">
        <v>0</v>
      </c>
      <c r="X40" s="1125">
        <v>0</v>
      </c>
      <c r="Y40" s="1125">
        <v>0</v>
      </c>
      <c r="Z40" s="1125">
        <v>0</v>
      </c>
      <c r="AA40" s="1125">
        <v>0</v>
      </c>
      <c r="AB40" s="1125">
        <v>0</v>
      </c>
      <c r="AC40" s="1125">
        <v>0</v>
      </c>
      <c r="AD40" s="1125">
        <v>0</v>
      </c>
      <c r="AE40" s="1125">
        <v>0</v>
      </c>
      <c r="AF40" s="1125">
        <v>0</v>
      </c>
      <c r="AG40" s="1125">
        <v>0</v>
      </c>
      <c r="AH40" s="1125">
        <v>0</v>
      </c>
      <c r="AI40" s="1125">
        <v>0</v>
      </c>
      <c r="AJ40" s="1125">
        <v>0</v>
      </c>
      <c r="AK40" s="1125">
        <v>0</v>
      </c>
      <c r="AL40" s="1125">
        <v>0</v>
      </c>
      <c r="AM40" s="1126">
        <v>0</v>
      </c>
      <c r="AN40" s="1125">
        <v>0</v>
      </c>
      <c r="AO40" s="1125">
        <v>0</v>
      </c>
      <c r="AP40" s="1125">
        <v>0</v>
      </c>
      <c r="AQ40" s="1125">
        <v>0</v>
      </c>
      <c r="AR40" s="1125">
        <v>0</v>
      </c>
      <c r="AS40" s="1125">
        <v>0</v>
      </c>
      <c r="AT40" s="1125">
        <v>0</v>
      </c>
      <c r="AU40" s="1125">
        <v>0</v>
      </c>
      <c r="AV40" s="1125">
        <v>0</v>
      </c>
      <c r="AW40" s="1125">
        <v>0</v>
      </c>
      <c r="AX40" s="1125">
        <v>0</v>
      </c>
      <c r="AY40" s="1125">
        <v>0</v>
      </c>
      <c r="AZ40" s="1125">
        <v>0</v>
      </c>
      <c r="BA40" s="1125">
        <v>0</v>
      </c>
      <c r="BB40" s="1125">
        <v>0</v>
      </c>
      <c r="BC40" s="1124">
        <v>0</v>
      </c>
      <c r="BD40" s="1125">
        <v>0</v>
      </c>
      <c r="BE40" s="1125">
        <v>0</v>
      </c>
      <c r="BF40" s="1123">
        <v>0</v>
      </c>
      <c r="BG40" s="1123">
        <v>0</v>
      </c>
      <c r="BH40" s="1125">
        <v>0</v>
      </c>
      <c r="BI40" s="1127">
        <v>0</v>
      </c>
      <c r="BJ40" s="1127">
        <v>0</v>
      </c>
      <c r="BK40" s="1127">
        <v>0</v>
      </c>
      <c r="BL40" s="1127">
        <v>0</v>
      </c>
      <c r="BM40" s="1127">
        <v>0</v>
      </c>
      <c r="BN40" s="1125">
        <v>0</v>
      </c>
      <c r="BO40" s="1125">
        <v>0</v>
      </c>
      <c r="BP40" s="1125">
        <v>0</v>
      </c>
    </row>
    <row r="41" spans="1:68" x14ac:dyDescent="0.2">
      <c r="A41" s="1093" t="s">
        <v>1752</v>
      </c>
      <c r="B41" s="1122" t="s">
        <v>1749</v>
      </c>
      <c r="C41" s="1093" t="s">
        <v>649</v>
      </c>
      <c r="D41" s="1125">
        <v>35.629999999999995</v>
      </c>
      <c r="E41" s="1124">
        <v>0</v>
      </c>
      <c r="F41" s="1125">
        <v>0</v>
      </c>
      <c r="G41" s="1125">
        <v>0</v>
      </c>
      <c r="H41" s="1125">
        <v>0</v>
      </c>
      <c r="I41" s="1125">
        <v>0</v>
      </c>
      <c r="J41" s="1125">
        <v>0</v>
      </c>
      <c r="K41" s="1125">
        <v>0</v>
      </c>
      <c r="L41" s="1125">
        <v>0</v>
      </c>
      <c r="M41" s="1125">
        <v>0</v>
      </c>
      <c r="N41" s="1125">
        <v>0</v>
      </c>
      <c r="O41" s="1125">
        <v>0</v>
      </c>
      <c r="P41" s="1125">
        <v>0</v>
      </c>
      <c r="Q41" s="1125">
        <v>0</v>
      </c>
      <c r="R41" s="1125">
        <v>0</v>
      </c>
      <c r="S41" s="1124">
        <v>0</v>
      </c>
      <c r="T41" s="1125">
        <v>0</v>
      </c>
      <c r="U41" s="1125">
        <v>0</v>
      </c>
      <c r="V41" s="1125">
        <v>0</v>
      </c>
      <c r="W41" s="1125">
        <v>0</v>
      </c>
      <c r="X41" s="1125">
        <v>0</v>
      </c>
      <c r="Y41" s="1125">
        <v>0</v>
      </c>
      <c r="Z41" s="1125">
        <v>0</v>
      </c>
      <c r="AA41" s="1125">
        <v>0</v>
      </c>
      <c r="AB41" s="1125">
        <v>0</v>
      </c>
      <c r="AC41" s="1125">
        <v>0</v>
      </c>
      <c r="AD41" s="1125">
        <v>0</v>
      </c>
      <c r="AE41" s="1125">
        <v>0</v>
      </c>
      <c r="AF41" s="1125">
        <v>0</v>
      </c>
      <c r="AG41" s="1125">
        <v>0</v>
      </c>
      <c r="AH41" s="1125">
        <v>0</v>
      </c>
      <c r="AI41" s="1125">
        <v>0</v>
      </c>
      <c r="AJ41" s="1125">
        <v>0</v>
      </c>
      <c r="AK41" s="1125">
        <v>0</v>
      </c>
      <c r="AL41" s="1125">
        <v>0</v>
      </c>
      <c r="AM41" s="1125">
        <v>0</v>
      </c>
      <c r="AN41" s="1126">
        <v>35.629999999999995</v>
      </c>
      <c r="AO41" s="1125">
        <v>0</v>
      </c>
      <c r="AP41" s="1125">
        <v>0</v>
      </c>
      <c r="AQ41" s="1125">
        <v>0</v>
      </c>
      <c r="AR41" s="1125">
        <v>0</v>
      </c>
      <c r="AS41" s="1125">
        <v>0</v>
      </c>
      <c r="AT41" s="1125">
        <v>0</v>
      </c>
      <c r="AU41" s="1125">
        <v>0</v>
      </c>
      <c r="AV41" s="1125">
        <v>0</v>
      </c>
      <c r="AW41" s="1125">
        <v>0</v>
      </c>
      <c r="AX41" s="1125">
        <v>0</v>
      </c>
      <c r="AY41" s="1125">
        <v>0</v>
      </c>
      <c r="AZ41" s="1125">
        <v>0</v>
      </c>
      <c r="BA41" s="1125">
        <v>0</v>
      </c>
      <c r="BB41" s="1125">
        <v>0</v>
      </c>
      <c r="BC41" s="1124">
        <v>0</v>
      </c>
      <c r="BD41" s="1125">
        <v>0</v>
      </c>
      <c r="BE41" s="1125">
        <v>0</v>
      </c>
      <c r="BF41" s="1123">
        <v>0</v>
      </c>
      <c r="BG41" s="1123">
        <v>0</v>
      </c>
      <c r="BH41" s="1125">
        <v>0</v>
      </c>
      <c r="BI41" s="1127">
        <v>0</v>
      </c>
      <c r="BJ41" s="1127">
        <v>0</v>
      </c>
      <c r="BK41" s="1127">
        <v>0</v>
      </c>
      <c r="BL41" s="1127">
        <v>0</v>
      </c>
      <c r="BM41" s="1127">
        <v>0</v>
      </c>
      <c r="BN41" s="1125">
        <v>0</v>
      </c>
      <c r="BO41" s="1128">
        <v>35.370000000000005</v>
      </c>
      <c r="BP41" s="1125">
        <v>71</v>
      </c>
    </row>
    <row r="42" spans="1:68" ht="22.5" x14ac:dyDescent="0.2">
      <c r="A42" s="1093" t="s">
        <v>2002</v>
      </c>
      <c r="B42" s="1122" t="s">
        <v>1751</v>
      </c>
      <c r="C42" s="1093" t="s">
        <v>711</v>
      </c>
      <c r="D42" s="1125">
        <v>389.99</v>
      </c>
      <c r="E42" s="1124">
        <v>0</v>
      </c>
      <c r="F42" s="1125">
        <v>0</v>
      </c>
      <c r="G42" s="1125">
        <v>0</v>
      </c>
      <c r="H42" s="1125">
        <v>0</v>
      </c>
      <c r="I42" s="1125">
        <v>0</v>
      </c>
      <c r="J42" s="1125">
        <v>0</v>
      </c>
      <c r="K42" s="1125">
        <v>0</v>
      </c>
      <c r="L42" s="1125">
        <v>0</v>
      </c>
      <c r="M42" s="1125">
        <v>0</v>
      </c>
      <c r="N42" s="1125">
        <v>0</v>
      </c>
      <c r="O42" s="1125">
        <v>0</v>
      </c>
      <c r="P42" s="1125">
        <v>0</v>
      </c>
      <c r="Q42" s="1125">
        <v>0</v>
      </c>
      <c r="R42" s="1125">
        <v>0</v>
      </c>
      <c r="S42" s="1124">
        <v>0</v>
      </c>
      <c r="T42" s="1125">
        <v>0</v>
      </c>
      <c r="U42" s="1125">
        <v>0</v>
      </c>
      <c r="V42" s="1125">
        <v>0</v>
      </c>
      <c r="W42" s="1125">
        <v>0</v>
      </c>
      <c r="X42" s="1125">
        <v>0</v>
      </c>
      <c r="Y42" s="1125">
        <v>0</v>
      </c>
      <c r="Z42" s="1125">
        <v>0</v>
      </c>
      <c r="AA42" s="1125">
        <v>0</v>
      </c>
      <c r="AB42" s="1125">
        <v>0</v>
      </c>
      <c r="AC42" s="1125">
        <v>0</v>
      </c>
      <c r="AD42" s="1125">
        <v>0</v>
      </c>
      <c r="AE42" s="1125">
        <v>0</v>
      </c>
      <c r="AF42" s="1125">
        <v>0</v>
      </c>
      <c r="AG42" s="1125">
        <v>0</v>
      </c>
      <c r="AH42" s="1125">
        <v>0</v>
      </c>
      <c r="AI42" s="1125">
        <v>0</v>
      </c>
      <c r="AJ42" s="1125">
        <v>0</v>
      </c>
      <c r="AK42" s="1125">
        <v>0</v>
      </c>
      <c r="AL42" s="1125">
        <v>0</v>
      </c>
      <c r="AM42" s="1125">
        <v>0</v>
      </c>
      <c r="AN42" s="1125">
        <v>0</v>
      </c>
      <c r="AO42" s="1126">
        <v>389.99</v>
      </c>
      <c r="AP42" s="1125">
        <v>0</v>
      </c>
      <c r="AQ42" s="1125">
        <v>0</v>
      </c>
      <c r="AR42" s="1125">
        <v>0</v>
      </c>
      <c r="AS42" s="1125">
        <v>0</v>
      </c>
      <c r="AT42" s="1125">
        <v>0</v>
      </c>
      <c r="AU42" s="1125">
        <v>0</v>
      </c>
      <c r="AV42" s="1125">
        <v>0</v>
      </c>
      <c r="AW42" s="1125">
        <v>0</v>
      </c>
      <c r="AX42" s="1125">
        <v>0</v>
      </c>
      <c r="AY42" s="1125">
        <v>0</v>
      </c>
      <c r="AZ42" s="1125">
        <v>0</v>
      </c>
      <c r="BA42" s="1125">
        <v>0</v>
      </c>
      <c r="BB42" s="1125">
        <v>0</v>
      </c>
      <c r="BC42" s="1124">
        <v>0</v>
      </c>
      <c r="BD42" s="1125">
        <v>0</v>
      </c>
      <c r="BE42" s="1125">
        <v>0</v>
      </c>
      <c r="BF42" s="1123">
        <v>0</v>
      </c>
      <c r="BG42" s="1123">
        <v>0</v>
      </c>
      <c r="BH42" s="1125">
        <v>0</v>
      </c>
      <c r="BI42" s="1127">
        <v>0</v>
      </c>
      <c r="BJ42" s="1127">
        <v>0</v>
      </c>
      <c r="BK42" s="1127">
        <v>0</v>
      </c>
      <c r="BL42" s="1127">
        <v>0</v>
      </c>
      <c r="BM42" s="1127">
        <v>0</v>
      </c>
      <c r="BN42" s="1125">
        <v>0</v>
      </c>
      <c r="BO42" s="1125">
        <v>54.010000000000005</v>
      </c>
      <c r="BP42" s="1125">
        <v>444</v>
      </c>
    </row>
    <row r="43" spans="1:68" ht="22.5" x14ac:dyDescent="0.2">
      <c r="A43" s="1093" t="s">
        <v>2003</v>
      </c>
      <c r="B43" s="1147" t="s">
        <v>1753</v>
      </c>
      <c r="C43" s="1093" t="s">
        <v>1754</v>
      </c>
      <c r="D43" s="1125">
        <v>120.55</v>
      </c>
      <c r="E43" s="1124">
        <v>0</v>
      </c>
      <c r="F43" s="1125">
        <v>0</v>
      </c>
      <c r="G43" s="1123">
        <v>0</v>
      </c>
      <c r="H43" s="1123">
        <v>0</v>
      </c>
      <c r="I43" s="1123">
        <v>0</v>
      </c>
      <c r="J43" s="1123">
        <v>0</v>
      </c>
      <c r="K43" s="1123">
        <v>0</v>
      </c>
      <c r="L43" s="1123">
        <v>0</v>
      </c>
      <c r="M43" s="1123">
        <v>0</v>
      </c>
      <c r="N43" s="1123">
        <v>0</v>
      </c>
      <c r="O43" s="1123">
        <v>0</v>
      </c>
      <c r="P43" s="1123">
        <v>0</v>
      </c>
      <c r="Q43" s="1123">
        <v>0</v>
      </c>
      <c r="R43" s="1123">
        <v>0</v>
      </c>
      <c r="S43" s="1148">
        <v>0</v>
      </c>
      <c r="T43" s="1125">
        <v>0</v>
      </c>
      <c r="U43" s="1125">
        <v>0</v>
      </c>
      <c r="V43" s="1125">
        <v>0</v>
      </c>
      <c r="W43" s="1123">
        <v>0</v>
      </c>
      <c r="X43" s="1123">
        <v>0</v>
      </c>
      <c r="Y43" s="1123">
        <v>0</v>
      </c>
      <c r="Z43" s="1125">
        <v>0</v>
      </c>
      <c r="AA43" s="1125">
        <v>0</v>
      </c>
      <c r="AB43" s="1125">
        <v>0</v>
      </c>
      <c r="AC43" s="1125">
        <v>0</v>
      </c>
      <c r="AD43" s="1125">
        <v>0</v>
      </c>
      <c r="AE43" s="1125">
        <v>0</v>
      </c>
      <c r="AF43" s="1125">
        <v>0</v>
      </c>
      <c r="AG43" s="1125">
        <v>0</v>
      </c>
      <c r="AH43" s="1125">
        <v>0</v>
      </c>
      <c r="AI43" s="1125">
        <v>0</v>
      </c>
      <c r="AJ43" s="1125">
        <v>0</v>
      </c>
      <c r="AK43" s="1123">
        <v>0</v>
      </c>
      <c r="AL43" s="1123">
        <v>0</v>
      </c>
      <c r="AM43" s="1123">
        <v>0</v>
      </c>
      <c r="AN43" s="1123">
        <v>0</v>
      </c>
      <c r="AO43" s="1123">
        <v>0</v>
      </c>
      <c r="AP43" s="1126">
        <v>120.55</v>
      </c>
      <c r="AQ43" s="1125">
        <v>0</v>
      </c>
      <c r="AR43" s="1125">
        <v>0</v>
      </c>
      <c r="AS43" s="1125">
        <v>0</v>
      </c>
      <c r="AT43" s="1125">
        <v>0</v>
      </c>
      <c r="AU43" s="1125">
        <v>0</v>
      </c>
      <c r="AV43" s="1125">
        <v>0</v>
      </c>
      <c r="AW43" s="1125">
        <v>0</v>
      </c>
      <c r="AX43" s="1125">
        <v>0</v>
      </c>
      <c r="AY43" s="1125">
        <v>0</v>
      </c>
      <c r="AZ43" s="1125">
        <v>0</v>
      </c>
      <c r="BA43" s="1125">
        <v>0</v>
      </c>
      <c r="BB43" s="1125">
        <v>0</v>
      </c>
      <c r="BC43" s="1124">
        <v>0</v>
      </c>
      <c r="BD43" s="1125">
        <v>0</v>
      </c>
      <c r="BE43" s="1125">
        <v>0</v>
      </c>
      <c r="BF43" s="1123">
        <v>0</v>
      </c>
      <c r="BG43" s="1123">
        <v>0</v>
      </c>
      <c r="BH43" s="1125">
        <v>0</v>
      </c>
      <c r="BI43" s="1127">
        <v>0</v>
      </c>
      <c r="BJ43" s="1127">
        <v>0</v>
      </c>
      <c r="BK43" s="1127">
        <v>0</v>
      </c>
      <c r="BL43" s="1127">
        <v>0</v>
      </c>
      <c r="BM43" s="1127">
        <v>0</v>
      </c>
      <c r="BN43" s="1125">
        <v>0</v>
      </c>
      <c r="BO43" s="1128">
        <v>258.45</v>
      </c>
      <c r="BP43" s="1125">
        <v>379</v>
      </c>
    </row>
    <row r="44" spans="1:68" ht="22.5" x14ac:dyDescent="0.2">
      <c r="A44" s="1093" t="s">
        <v>1755</v>
      </c>
      <c r="B44" s="1147" t="s">
        <v>1756</v>
      </c>
      <c r="C44" s="1093" t="s">
        <v>1757</v>
      </c>
      <c r="D44" s="1125">
        <v>2748.73</v>
      </c>
      <c r="E44" s="1124">
        <v>0</v>
      </c>
      <c r="F44" s="1125">
        <v>0</v>
      </c>
      <c r="G44" s="1123">
        <v>0</v>
      </c>
      <c r="H44" s="1123">
        <v>0</v>
      </c>
      <c r="I44" s="1123">
        <v>0</v>
      </c>
      <c r="J44" s="1123">
        <v>0</v>
      </c>
      <c r="K44" s="1123">
        <v>0</v>
      </c>
      <c r="L44" s="1123">
        <v>0</v>
      </c>
      <c r="M44" s="1123">
        <v>0</v>
      </c>
      <c r="N44" s="1123">
        <v>0</v>
      </c>
      <c r="O44" s="1123">
        <v>0</v>
      </c>
      <c r="P44" s="1123">
        <v>0</v>
      </c>
      <c r="Q44" s="1123">
        <v>0</v>
      </c>
      <c r="R44" s="1123">
        <v>0</v>
      </c>
      <c r="S44" s="1123">
        <v>0.90999999999999992</v>
      </c>
      <c r="T44" s="1123">
        <v>0</v>
      </c>
      <c r="U44" s="1123">
        <v>0</v>
      </c>
      <c r="V44" s="1123">
        <v>0</v>
      </c>
      <c r="W44" s="1123">
        <v>0</v>
      </c>
      <c r="X44" s="1123">
        <v>0.2</v>
      </c>
      <c r="Y44" s="1123">
        <v>0.71</v>
      </c>
      <c r="Z44" s="1123">
        <v>0.71</v>
      </c>
      <c r="AA44" s="1123">
        <v>0</v>
      </c>
      <c r="AB44" s="1123">
        <v>0</v>
      </c>
      <c r="AC44" s="1123">
        <v>0</v>
      </c>
      <c r="AD44" s="1123">
        <v>0</v>
      </c>
      <c r="AE44" s="1123">
        <v>0</v>
      </c>
      <c r="AF44" s="1123">
        <v>0</v>
      </c>
      <c r="AG44" s="1123">
        <v>0</v>
      </c>
      <c r="AH44" s="1123">
        <v>0</v>
      </c>
      <c r="AI44" s="1123">
        <v>0</v>
      </c>
      <c r="AJ44" s="1123">
        <v>0</v>
      </c>
      <c r="AK44" s="1123">
        <v>0</v>
      </c>
      <c r="AL44" s="1123">
        <v>0</v>
      </c>
      <c r="AM44" s="1123">
        <v>0</v>
      </c>
      <c r="AN44" s="1123">
        <v>0</v>
      </c>
      <c r="AO44" s="1123">
        <v>0</v>
      </c>
      <c r="AP44" s="1123">
        <v>0</v>
      </c>
      <c r="AQ44" s="1126">
        <v>2747.82</v>
      </c>
      <c r="AR44" s="1123">
        <v>0</v>
      </c>
      <c r="AS44" s="1123">
        <v>0</v>
      </c>
      <c r="AT44" s="1123">
        <v>0</v>
      </c>
      <c r="AU44" s="1123">
        <v>0</v>
      </c>
      <c r="AV44" s="1123">
        <v>0</v>
      </c>
      <c r="AW44" s="1123">
        <v>0</v>
      </c>
      <c r="AX44" s="1123">
        <v>0</v>
      </c>
      <c r="AY44" s="1123">
        <v>0</v>
      </c>
      <c r="AZ44" s="1123">
        <v>0</v>
      </c>
      <c r="BA44" s="1123">
        <v>0</v>
      </c>
      <c r="BB44" s="1123">
        <v>0</v>
      </c>
      <c r="BC44" s="1123">
        <v>0</v>
      </c>
      <c r="BD44" s="1123">
        <v>0</v>
      </c>
      <c r="BE44" s="1123">
        <v>0</v>
      </c>
      <c r="BF44" s="1123">
        <v>0</v>
      </c>
      <c r="BG44" s="1123">
        <v>0</v>
      </c>
      <c r="BH44" s="1123">
        <v>0</v>
      </c>
      <c r="BI44" s="1123">
        <v>0</v>
      </c>
      <c r="BJ44" s="1123">
        <v>0</v>
      </c>
      <c r="BK44" s="1123">
        <v>0</v>
      </c>
      <c r="BL44" s="1123">
        <v>0</v>
      </c>
      <c r="BM44" s="1123">
        <v>0</v>
      </c>
      <c r="BN44" s="1125">
        <v>0.90999999999999992</v>
      </c>
      <c r="BO44" s="1125">
        <v>385.05000000000018</v>
      </c>
      <c r="BP44" s="1125">
        <v>3133.78</v>
      </c>
    </row>
    <row r="45" spans="1:68" ht="22.5" x14ac:dyDescent="0.2">
      <c r="A45" s="1098" t="s">
        <v>1758</v>
      </c>
      <c r="B45" s="1151" t="s">
        <v>1759</v>
      </c>
      <c r="C45" s="1098" t="s">
        <v>57</v>
      </c>
      <c r="D45" s="1115">
        <v>1731.0900000000001</v>
      </c>
      <c r="E45" s="1134">
        <v>0</v>
      </c>
      <c r="F45" s="1118">
        <v>0</v>
      </c>
      <c r="G45" s="1115">
        <v>0</v>
      </c>
      <c r="H45" s="1115">
        <v>0</v>
      </c>
      <c r="I45" s="1115">
        <v>0</v>
      </c>
      <c r="J45" s="1115">
        <v>0</v>
      </c>
      <c r="K45" s="1115">
        <v>0</v>
      </c>
      <c r="L45" s="1115">
        <v>0</v>
      </c>
      <c r="M45" s="1115">
        <v>0</v>
      </c>
      <c r="N45" s="1115">
        <v>0</v>
      </c>
      <c r="O45" s="1115">
        <v>0</v>
      </c>
      <c r="P45" s="1115">
        <v>0</v>
      </c>
      <c r="Q45" s="1115">
        <v>0</v>
      </c>
      <c r="R45" s="1115">
        <v>0</v>
      </c>
      <c r="S45" s="1116">
        <v>0</v>
      </c>
      <c r="T45" s="1115">
        <v>0</v>
      </c>
      <c r="U45" s="1115">
        <v>0</v>
      </c>
      <c r="V45" s="1115">
        <v>0</v>
      </c>
      <c r="W45" s="1115">
        <v>0</v>
      </c>
      <c r="X45" s="1115">
        <v>0</v>
      </c>
      <c r="Y45" s="1115">
        <v>0</v>
      </c>
      <c r="Z45" s="1115">
        <v>0</v>
      </c>
      <c r="AA45" s="1115">
        <v>0</v>
      </c>
      <c r="AB45" s="1115">
        <v>0</v>
      </c>
      <c r="AC45" s="1115">
        <v>0</v>
      </c>
      <c r="AD45" s="1115">
        <v>0</v>
      </c>
      <c r="AE45" s="1115">
        <v>0</v>
      </c>
      <c r="AF45" s="1115">
        <v>0</v>
      </c>
      <c r="AG45" s="1115">
        <v>0</v>
      </c>
      <c r="AH45" s="1115">
        <v>0</v>
      </c>
      <c r="AI45" s="1115">
        <v>0</v>
      </c>
      <c r="AJ45" s="1115">
        <v>0</v>
      </c>
      <c r="AK45" s="1115">
        <v>0</v>
      </c>
      <c r="AL45" s="1115">
        <v>0</v>
      </c>
      <c r="AM45" s="1115">
        <v>0</v>
      </c>
      <c r="AN45" s="1115">
        <v>0</v>
      </c>
      <c r="AO45" s="1115">
        <v>0</v>
      </c>
      <c r="AP45" s="1115">
        <v>0</v>
      </c>
      <c r="AQ45" s="1118">
        <v>0</v>
      </c>
      <c r="AR45" s="1117">
        <v>1731.0900000000001</v>
      </c>
      <c r="AS45" s="1115">
        <v>0</v>
      </c>
      <c r="AT45" s="1115">
        <v>0</v>
      </c>
      <c r="AU45" s="1115">
        <v>0</v>
      </c>
      <c r="AV45" s="1115">
        <v>0</v>
      </c>
      <c r="AW45" s="1115">
        <v>0</v>
      </c>
      <c r="AX45" s="1115">
        <v>0</v>
      </c>
      <c r="AY45" s="1115">
        <v>0</v>
      </c>
      <c r="AZ45" s="1115">
        <v>0</v>
      </c>
      <c r="BA45" s="1115">
        <v>0</v>
      </c>
      <c r="BB45" s="1115">
        <v>0</v>
      </c>
      <c r="BC45" s="1116">
        <v>0</v>
      </c>
      <c r="BD45" s="1115">
        <v>0</v>
      </c>
      <c r="BE45" s="1115">
        <v>0</v>
      </c>
      <c r="BF45" s="1115">
        <v>0</v>
      </c>
      <c r="BG45" s="1115">
        <v>0</v>
      </c>
      <c r="BH45" s="1115">
        <v>0</v>
      </c>
      <c r="BI45" s="1119">
        <v>0</v>
      </c>
      <c r="BJ45" s="1119">
        <v>0</v>
      </c>
      <c r="BK45" s="1119">
        <v>0</v>
      </c>
      <c r="BL45" s="1119">
        <v>0</v>
      </c>
      <c r="BM45" s="1119">
        <v>0</v>
      </c>
      <c r="BN45" s="1115">
        <v>0</v>
      </c>
      <c r="BO45" s="1115">
        <v>354.23000000000019</v>
      </c>
      <c r="BP45" s="1115">
        <v>2085.3200000000002</v>
      </c>
    </row>
    <row r="46" spans="1:68" x14ac:dyDescent="0.2">
      <c r="A46" s="1098" t="s">
        <v>1760</v>
      </c>
      <c r="B46" s="1151" t="s">
        <v>1761</v>
      </c>
      <c r="C46" s="1098" t="s">
        <v>88</v>
      </c>
      <c r="D46" s="1115">
        <v>949.32</v>
      </c>
      <c r="E46" s="1134">
        <v>0</v>
      </c>
      <c r="F46" s="1118">
        <v>0</v>
      </c>
      <c r="G46" s="1115">
        <v>0</v>
      </c>
      <c r="H46" s="1115">
        <v>0</v>
      </c>
      <c r="I46" s="1115">
        <v>0</v>
      </c>
      <c r="J46" s="1115">
        <v>0</v>
      </c>
      <c r="K46" s="1115">
        <v>0</v>
      </c>
      <c r="L46" s="1115">
        <v>0</v>
      </c>
      <c r="M46" s="1115">
        <v>0</v>
      </c>
      <c r="N46" s="1115">
        <v>0</v>
      </c>
      <c r="O46" s="1115">
        <v>0</v>
      </c>
      <c r="P46" s="1115">
        <v>0</v>
      </c>
      <c r="Q46" s="1115">
        <v>0</v>
      </c>
      <c r="R46" s="1115">
        <v>0</v>
      </c>
      <c r="S46" s="1116">
        <v>0</v>
      </c>
      <c r="T46" s="1115">
        <v>0</v>
      </c>
      <c r="U46" s="1115">
        <v>0</v>
      </c>
      <c r="V46" s="1115">
        <v>0</v>
      </c>
      <c r="W46" s="1115">
        <v>0</v>
      </c>
      <c r="X46" s="1115">
        <v>0</v>
      </c>
      <c r="Y46" s="1115">
        <v>0</v>
      </c>
      <c r="Z46" s="1115">
        <v>0</v>
      </c>
      <c r="AA46" s="1115">
        <v>0</v>
      </c>
      <c r="AB46" s="1115">
        <v>0</v>
      </c>
      <c r="AC46" s="1115">
        <v>0</v>
      </c>
      <c r="AD46" s="1115">
        <v>0</v>
      </c>
      <c r="AE46" s="1115">
        <v>0</v>
      </c>
      <c r="AF46" s="1115">
        <v>0</v>
      </c>
      <c r="AG46" s="1115">
        <v>0</v>
      </c>
      <c r="AH46" s="1115">
        <v>0</v>
      </c>
      <c r="AI46" s="1115">
        <v>0</v>
      </c>
      <c r="AJ46" s="1115">
        <v>0</v>
      </c>
      <c r="AK46" s="1115">
        <v>0</v>
      </c>
      <c r="AL46" s="1115">
        <v>0</v>
      </c>
      <c r="AM46" s="1115">
        <v>0</v>
      </c>
      <c r="AN46" s="1115">
        <v>0</v>
      </c>
      <c r="AO46" s="1115">
        <v>0</v>
      </c>
      <c r="AP46" s="1115">
        <v>0</v>
      </c>
      <c r="AQ46" s="1118">
        <v>0</v>
      </c>
      <c r="AR46" s="1115">
        <v>0</v>
      </c>
      <c r="AS46" s="1117">
        <v>949.32</v>
      </c>
      <c r="AT46" s="1115">
        <v>0</v>
      </c>
      <c r="AU46" s="1115">
        <v>0</v>
      </c>
      <c r="AV46" s="1115">
        <v>0</v>
      </c>
      <c r="AW46" s="1115">
        <v>0</v>
      </c>
      <c r="AX46" s="1115">
        <v>0</v>
      </c>
      <c r="AY46" s="1115">
        <v>0</v>
      </c>
      <c r="AZ46" s="1115">
        <v>0</v>
      </c>
      <c r="BA46" s="1115">
        <v>0</v>
      </c>
      <c r="BB46" s="1115">
        <v>0</v>
      </c>
      <c r="BC46" s="1116">
        <v>0</v>
      </c>
      <c r="BD46" s="1115">
        <v>0</v>
      </c>
      <c r="BE46" s="1115">
        <v>0</v>
      </c>
      <c r="BF46" s="1115">
        <v>0</v>
      </c>
      <c r="BG46" s="1115">
        <v>0</v>
      </c>
      <c r="BH46" s="1115">
        <v>0</v>
      </c>
      <c r="BI46" s="1119">
        <v>0</v>
      </c>
      <c r="BJ46" s="1119">
        <v>0</v>
      </c>
      <c r="BK46" s="1119">
        <v>0</v>
      </c>
      <c r="BL46" s="1119">
        <v>0</v>
      </c>
      <c r="BM46" s="1119">
        <v>0</v>
      </c>
      <c r="BN46" s="1115">
        <v>0</v>
      </c>
      <c r="BO46" s="1121">
        <v>0</v>
      </c>
      <c r="BP46" s="1115">
        <v>949.32</v>
      </c>
    </row>
    <row r="47" spans="1:68" ht="22.5" x14ac:dyDescent="0.2">
      <c r="A47" s="1098" t="s">
        <v>1762</v>
      </c>
      <c r="B47" s="1151" t="s">
        <v>1763</v>
      </c>
      <c r="C47" s="1098" t="s">
        <v>1622</v>
      </c>
      <c r="D47" s="1115">
        <v>0</v>
      </c>
      <c r="E47" s="1134">
        <v>0</v>
      </c>
      <c r="F47" s="1118">
        <v>0</v>
      </c>
      <c r="G47" s="1115">
        <v>0</v>
      </c>
      <c r="H47" s="1115">
        <v>0</v>
      </c>
      <c r="I47" s="1115">
        <v>0</v>
      </c>
      <c r="J47" s="1115">
        <v>0</v>
      </c>
      <c r="K47" s="1115">
        <v>0</v>
      </c>
      <c r="L47" s="1115">
        <v>0</v>
      </c>
      <c r="M47" s="1115">
        <v>0</v>
      </c>
      <c r="N47" s="1115">
        <v>0</v>
      </c>
      <c r="O47" s="1115">
        <v>0</v>
      </c>
      <c r="P47" s="1115">
        <v>0</v>
      </c>
      <c r="Q47" s="1115">
        <v>0</v>
      </c>
      <c r="R47" s="1115">
        <v>0</v>
      </c>
      <c r="S47" s="1116">
        <v>0</v>
      </c>
      <c r="T47" s="1115">
        <v>0</v>
      </c>
      <c r="U47" s="1115">
        <v>0</v>
      </c>
      <c r="V47" s="1115">
        <v>0</v>
      </c>
      <c r="W47" s="1115">
        <v>0</v>
      </c>
      <c r="X47" s="1115">
        <v>0</v>
      </c>
      <c r="Y47" s="1115">
        <v>0</v>
      </c>
      <c r="Z47" s="1115">
        <v>0</v>
      </c>
      <c r="AA47" s="1115">
        <v>0</v>
      </c>
      <c r="AB47" s="1115">
        <v>0</v>
      </c>
      <c r="AC47" s="1115">
        <v>0</v>
      </c>
      <c r="AD47" s="1115">
        <v>0</v>
      </c>
      <c r="AE47" s="1115">
        <v>0</v>
      </c>
      <c r="AF47" s="1115">
        <v>0</v>
      </c>
      <c r="AG47" s="1115">
        <v>0</v>
      </c>
      <c r="AH47" s="1115">
        <v>0</v>
      </c>
      <c r="AI47" s="1115">
        <v>0</v>
      </c>
      <c r="AJ47" s="1115">
        <v>0</v>
      </c>
      <c r="AK47" s="1115">
        <v>0</v>
      </c>
      <c r="AL47" s="1115">
        <v>0</v>
      </c>
      <c r="AM47" s="1115">
        <v>0</v>
      </c>
      <c r="AN47" s="1115">
        <v>0</v>
      </c>
      <c r="AO47" s="1115">
        <v>0</v>
      </c>
      <c r="AP47" s="1115">
        <v>0</v>
      </c>
      <c r="AQ47" s="1118">
        <v>0</v>
      </c>
      <c r="AR47" s="1115">
        <v>0</v>
      </c>
      <c r="AS47" s="1115">
        <v>0</v>
      </c>
      <c r="AT47" s="1117">
        <v>0</v>
      </c>
      <c r="AU47" s="1115">
        <v>0</v>
      </c>
      <c r="AV47" s="1115">
        <v>0</v>
      </c>
      <c r="AW47" s="1115">
        <v>0</v>
      </c>
      <c r="AX47" s="1115">
        <v>0</v>
      </c>
      <c r="AY47" s="1115">
        <v>0</v>
      </c>
      <c r="AZ47" s="1115">
        <v>0</v>
      </c>
      <c r="BA47" s="1115">
        <v>0</v>
      </c>
      <c r="BB47" s="1115">
        <v>0</v>
      </c>
      <c r="BC47" s="1116">
        <v>0</v>
      </c>
      <c r="BD47" s="1115">
        <v>0</v>
      </c>
      <c r="BE47" s="1115">
        <v>0</v>
      </c>
      <c r="BF47" s="1115">
        <v>0</v>
      </c>
      <c r="BG47" s="1115">
        <v>0</v>
      </c>
      <c r="BH47" s="1115">
        <v>0</v>
      </c>
      <c r="BI47" s="1119">
        <v>0</v>
      </c>
      <c r="BJ47" s="1119">
        <v>0</v>
      </c>
      <c r="BK47" s="1119">
        <v>0</v>
      </c>
      <c r="BL47" s="1119">
        <v>0</v>
      </c>
      <c r="BM47" s="1119">
        <v>0</v>
      </c>
      <c r="BN47" s="1115">
        <v>0</v>
      </c>
      <c r="BO47" s="1121">
        <v>6.19</v>
      </c>
      <c r="BP47" s="1115">
        <v>6.19</v>
      </c>
    </row>
    <row r="48" spans="1:68" ht="22.5" x14ac:dyDescent="0.2">
      <c r="A48" s="1098" t="s">
        <v>1764</v>
      </c>
      <c r="B48" s="1151" t="s">
        <v>1765</v>
      </c>
      <c r="C48" s="1098" t="s">
        <v>1621</v>
      </c>
      <c r="D48" s="1115">
        <v>0</v>
      </c>
      <c r="E48" s="1134">
        <v>0</v>
      </c>
      <c r="F48" s="1118">
        <v>0</v>
      </c>
      <c r="G48" s="1115">
        <v>0</v>
      </c>
      <c r="H48" s="1115">
        <v>0</v>
      </c>
      <c r="I48" s="1115">
        <v>0</v>
      </c>
      <c r="J48" s="1115">
        <v>0</v>
      </c>
      <c r="K48" s="1115">
        <v>0</v>
      </c>
      <c r="L48" s="1115">
        <v>0</v>
      </c>
      <c r="M48" s="1115">
        <v>0</v>
      </c>
      <c r="N48" s="1115">
        <v>0</v>
      </c>
      <c r="O48" s="1115">
        <v>0</v>
      </c>
      <c r="P48" s="1115">
        <v>0</v>
      </c>
      <c r="Q48" s="1115">
        <v>0</v>
      </c>
      <c r="R48" s="1115">
        <v>0</v>
      </c>
      <c r="S48" s="1116">
        <v>0</v>
      </c>
      <c r="T48" s="1115">
        <v>0</v>
      </c>
      <c r="U48" s="1115">
        <v>0</v>
      </c>
      <c r="V48" s="1115">
        <v>0</v>
      </c>
      <c r="W48" s="1115">
        <v>0</v>
      </c>
      <c r="X48" s="1115">
        <v>0</v>
      </c>
      <c r="Y48" s="1115">
        <v>0</v>
      </c>
      <c r="Z48" s="1115">
        <v>0</v>
      </c>
      <c r="AA48" s="1115">
        <v>0</v>
      </c>
      <c r="AB48" s="1115">
        <v>0</v>
      </c>
      <c r="AC48" s="1115">
        <v>0</v>
      </c>
      <c r="AD48" s="1115">
        <v>0</v>
      </c>
      <c r="AE48" s="1115">
        <v>0</v>
      </c>
      <c r="AF48" s="1115">
        <v>0</v>
      </c>
      <c r="AG48" s="1115">
        <v>0</v>
      </c>
      <c r="AH48" s="1115">
        <v>0</v>
      </c>
      <c r="AI48" s="1115">
        <v>0</v>
      </c>
      <c r="AJ48" s="1115">
        <v>0</v>
      </c>
      <c r="AK48" s="1115">
        <v>0</v>
      </c>
      <c r="AL48" s="1115">
        <v>0</v>
      </c>
      <c r="AM48" s="1115">
        <v>0</v>
      </c>
      <c r="AN48" s="1115">
        <v>0</v>
      </c>
      <c r="AO48" s="1115">
        <v>0</v>
      </c>
      <c r="AP48" s="1115">
        <v>0</v>
      </c>
      <c r="AQ48" s="1118">
        <v>0</v>
      </c>
      <c r="AR48" s="1115">
        <v>0</v>
      </c>
      <c r="AS48" s="1115">
        <v>0</v>
      </c>
      <c r="AT48" s="1115">
        <v>0</v>
      </c>
      <c r="AU48" s="1117">
        <v>0</v>
      </c>
      <c r="AV48" s="1115">
        <v>0</v>
      </c>
      <c r="AW48" s="1115">
        <v>0</v>
      </c>
      <c r="AX48" s="1115">
        <v>0</v>
      </c>
      <c r="AY48" s="1115">
        <v>0</v>
      </c>
      <c r="AZ48" s="1115">
        <v>0</v>
      </c>
      <c r="BA48" s="1115">
        <v>0</v>
      </c>
      <c r="BB48" s="1115">
        <v>0</v>
      </c>
      <c r="BC48" s="1116">
        <v>0</v>
      </c>
      <c r="BD48" s="1115">
        <v>0</v>
      </c>
      <c r="BE48" s="1115">
        <v>0</v>
      </c>
      <c r="BF48" s="1115">
        <v>0</v>
      </c>
      <c r="BG48" s="1115">
        <v>0</v>
      </c>
      <c r="BH48" s="1115">
        <v>0</v>
      </c>
      <c r="BI48" s="1119">
        <v>0</v>
      </c>
      <c r="BJ48" s="1119">
        <v>0</v>
      </c>
      <c r="BK48" s="1119">
        <v>0</v>
      </c>
      <c r="BL48" s="1119">
        <v>0</v>
      </c>
      <c r="BM48" s="1119">
        <v>0</v>
      </c>
      <c r="BN48" s="1115">
        <v>0</v>
      </c>
      <c r="BO48" s="1121">
        <v>19.569999999999997</v>
      </c>
      <c r="BP48" s="1115">
        <v>19.569999999999997</v>
      </c>
    </row>
    <row r="49" spans="1:68" ht="45" x14ac:dyDescent="0.2">
      <c r="A49" s="1098" t="s">
        <v>1766</v>
      </c>
      <c r="B49" s="1151" t="s">
        <v>1767</v>
      </c>
      <c r="C49" s="1098" t="s">
        <v>1768</v>
      </c>
      <c r="D49" s="1115">
        <v>11.62</v>
      </c>
      <c r="E49" s="1134">
        <v>0</v>
      </c>
      <c r="F49" s="1118">
        <v>0</v>
      </c>
      <c r="G49" s="1115">
        <v>0</v>
      </c>
      <c r="H49" s="1115">
        <v>0</v>
      </c>
      <c r="I49" s="1115">
        <v>0</v>
      </c>
      <c r="J49" s="1115">
        <v>0</v>
      </c>
      <c r="K49" s="1115">
        <v>0</v>
      </c>
      <c r="L49" s="1115">
        <v>0</v>
      </c>
      <c r="M49" s="1115">
        <v>0</v>
      </c>
      <c r="N49" s="1115">
        <v>0</v>
      </c>
      <c r="O49" s="1115">
        <v>0</v>
      </c>
      <c r="P49" s="1115">
        <v>0</v>
      </c>
      <c r="Q49" s="1115">
        <v>0</v>
      </c>
      <c r="R49" s="1115">
        <v>0</v>
      </c>
      <c r="S49" s="1116">
        <v>0</v>
      </c>
      <c r="T49" s="1115">
        <v>0</v>
      </c>
      <c r="U49" s="1115">
        <v>0</v>
      </c>
      <c r="V49" s="1115">
        <v>0</v>
      </c>
      <c r="W49" s="1115">
        <v>0</v>
      </c>
      <c r="X49" s="1115">
        <v>0</v>
      </c>
      <c r="Y49" s="1115">
        <v>0</v>
      </c>
      <c r="Z49" s="1115">
        <v>0</v>
      </c>
      <c r="AA49" s="1115">
        <v>0</v>
      </c>
      <c r="AB49" s="1115">
        <v>0</v>
      </c>
      <c r="AC49" s="1115">
        <v>0</v>
      </c>
      <c r="AD49" s="1115">
        <v>0</v>
      </c>
      <c r="AE49" s="1115">
        <v>0</v>
      </c>
      <c r="AF49" s="1115">
        <v>0</v>
      </c>
      <c r="AG49" s="1115">
        <v>0</v>
      </c>
      <c r="AH49" s="1115">
        <v>0</v>
      </c>
      <c r="AI49" s="1115">
        <v>0</v>
      </c>
      <c r="AJ49" s="1115">
        <v>0</v>
      </c>
      <c r="AK49" s="1115">
        <v>0</v>
      </c>
      <c r="AL49" s="1115">
        <v>0</v>
      </c>
      <c r="AM49" s="1115">
        <v>0</v>
      </c>
      <c r="AN49" s="1115">
        <v>0</v>
      </c>
      <c r="AO49" s="1115">
        <v>0</v>
      </c>
      <c r="AP49" s="1115">
        <v>0</v>
      </c>
      <c r="AQ49" s="1118">
        <v>0</v>
      </c>
      <c r="AR49" s="1115">
        <v>0</v>
      </c>
      <c r="AS49" s="1115">
        <v>0</v>
      </c>
      <c r="AT49" s="1115">
        <v>0</v>
      </c>
      <c r="AU49" s="1115">
        <v>0</v>
      </c>
      <c r="AV49" s="1117">
        <v>11.62</v>
      </c>
      <c r="AW49" s="1115">
        <v>0</v>
      </c>
      <c r="AX49" s="1115">
        <v>0</v>
      </c>
      <c r="AY49" s="1115">
        <v>0</v>
      </c>
      <c r="AZ49" s="1115">
        <v>0</v>
      </c>
      <c r="BA49" s="1115">
        <v>0</v>
      </c>
      <c r="BB49" s="1115">
        <v>0</v>
      </c>
      <c r="BC49" s="1116">
        <v>0</v>
      </c>
      <c r="BD49" s="1115">
        <v>0</v>
      </c>
      <c r="BE49" s="1115">
        <v>0</v>
      </c>
      <c r="BF49" s="1115">
        <v>0</v>
      </c>
      <c r="BG49" s="1115">
        <v>0</v>
      </c>
      <c r="BH49" s="1115">
        <v>0</v>
      </c>
      <c r="BI49" s="1119">
        <v>0</v>
      </c>
      <c r="BJ49" s="1119">
        <v>0</v>
      </c>
      <c r="BK49" s="1119">
        <v>0</v>
      </c>
      <c r="BL49" s="1119">
        <v>0</v>
      </c>
      <c r="BM49" s="1119">
        <v>0</v>
      </c>
      <c r="BN49" s="1115">
        <v>0</v>
      </c>
      <c r="BO49" s="1115">
        <v>0.06</v>
      </c>
      <c r="BP49" s="1115">
        <v>11.68</v>
      </c>
    </row>
    <row r="50" spans="1:68" ht="22.5" x14ac:dyDescent="0.2">
      <c r="A50" s="1098" t="s">
        <v>1769</v>
      </c>
      <c r="B50" s="1151" t="s">
        <v>1770</v>
      </c>
      <c r="C50" s="1098" t="s">
        <v>488</v>
      </c>
      <c r="D50" s="1115">
        <v>0.1</v>
      </c>
      <c r="E50" s="1134">
        <v>0</v>
      </c>
      <c r="F50" s="1118">
        <v>0</v>
      </c>
      <c r="G50" s="1115">
        <v>0</v>
      </c>
      <c r="H50" s="1115">
        <v>0</v>
      </c>
      <c r="I50" s="1115">
        <v>0</v>
      </c>
      <c r="J50" s="1115">
        <v>0</v>
      </c>
      <c r="K50" s="1115">
        <v>0</v>
      </c>
      <c r="L50" s="1115">
        <v>0</v>
      </c>
      <c r="M50" s="1115">
        <v>0</v>
      </c>
      <c r="N50" s="1115">
        <v>0</v>
      </c>
      <c r="O50" s="1115">
        <v>0</v>
      </c>
      <c r="P50" s="1115">
        <v>0</v>
      </c>
      <c r="Q50" s="1115">
        <v>0</v>
      </c>
      <c r="R50" s="1115">
        <v>0</v>
      </c>
      <c r="S50" s="1116">
        <v>0</v>
      </c>
      <c r="T50" s="1115">
        <v>0</v>
      </c>
      <c r="U50" s="1115">
        <v>0</v>
      </c>
      <c r="V50" s="1115">
        <v>0</v>
      </c>
      <c r="W50" s="1115">
        <v>0</v>
      </c>
      <c r="X50" s="1115">
        <v>0</v>
      </c>
      <c r="Y50" s="1115">
        <v>0</v>
      </c>
      <c r="Z50" s="1115">
        <v>0</v>
      </c>
      <c r="AA50" s="1115">
        <v>0</v>
      </c>
      <c r="AB50" s="1115">
        <v>0</v>
      </c>
      <c r="AC50" s="1115">
        <v>0</v>
      </c>
      <c r="AD50" s="1115">
        <v>0</v>
      </c>
      <c r="AE50" s="1115">
        <v>0</v>
      </c>
      <c r="AF50" s="1115">
        <v>0</v>
      </c>
      <c r="AG50" s="1115">
        <v>0</v>
      </c>
      <c r="AH50" s="1115">
        <v>0</v>
      </c>
      <c r="AI50" s="1115">
        <v>0</v>
      </c>
      <c r="AJ50" s="1115">
        <v>0</v>
      </c>
      <c r="AK50" s="1115">
        <v>0</v>
      </c>
      <c r="AL50" s="1115">
        <v>0</v>
      </c>
      <c r="AM50" s="1115">
        <v>0</v>
      </c>
      <c r="AN50" s="1115">
        <v>0</v>
      </c>
      <c r="AO50" s="1115">
        <v>0</v>
      </c>
      <c r="AP50" s="1115">
        <v>0</v>
      </c>
      <c r="AQ50" s="1118">
        <v>0</v>
      </c>
      <c r="AR50" s="1115">
        <v>0</v>
      </c>
      <c r="AS50" s="1115">
        <v>0</v>
      </c>
      <c r="AT50" s="1115">
        <v>0</v>
      </c>
      <c r="AU50" s="1115">
        <v>0</v>
      </c>
      <c r="AV50" s="1115">
        <v>0</v>
      </c>
      <c r="AW50" s="1117">
        <v>0.1</v>
      </c>
      <c r="AX50" s="1115">
        <v>0</v>
      </c>
      <c r="AY50" s="1115">
        <v>0</v>
      </c>
      <c r="AZ50" s="1115">
        <v>0</v>
      </c>
      <c r="BA50" s="1115">
        <v>0</v>
      </c>
      <c r="BB50" s="1115">
        <v>0</v>
      </c>
      <c r="BC50" s="1116">
        <v>0</v>
      </c>
      <c r="BD50" s="1115">
        <v>0</v>
      </c>
      <c r="BE50" s="1115">
        <v>0</v>
      </c>
      <c r="BF50" s="1115">
        <v>0</v>
      </c>
      <c r="BG50" s="1115">
        <v>0</v>
      </c>
      <c r="BH50" s="1115">
        <v>0</v>
      </c>
      <c r="BI50" s="1119">
        <v>0</v>
      </c>
      <c r="BJ50" s="1119">
        <v>0</v>
      </c>
      <c r="BK50" s="1119">
        <v>0</v>
      </c>
      <c r="BL50" s="1119">
        <v>0</v>
      </c>
      <c r="BM50" s="1119">
        <v>0</v>
      </c>
      <c r="BN50" s="1115">
        <v>0</v>
      </c>
      <c r="BO50" s="1115">
        <v>0.33999999999999997</v>
      </c>
      <c r="BP50" s="1115">
        <v>0.43999999999999995</v>
      </c>
    </row>
    <row r="51" spans="1:68" ht="33.75" x14ac:dyDescent="0.2">
      <c r="A51" s="1098" t="s">
        <v>1771</v>
      </c>
      <c r="B51" s="1151" t="s">
        <v>1772</v>
      </c>
      <c r="C51" s="1098" t="s">
        <v>97</v>
      </c>
      <c r="D51" s="1115">
        <v>5.69</v>
      </c>
      <c r="E51" s="1134">
        <v>0</v>
      </c>
      <c r="F51" s="1118">
        <v>0</v>
      </c>
      <c r="G51" s="1115">
        <v>0</v>
      </c>
      <c r="H51" s="1115">
        <v>0</v>
      </c>
      <c r="I51" s="1115">
        <v>0</v>
      </c>
      <c r="J51" s="1115">
        <v>0</v>
      </c>
      <c r="K51" s="1115">
        <v>0</v>
      </c>
      <c r="L51" s="1115">
        <v>0</v>
      </c>
      <c r="M51" s="1115">
        <v>0</v>
      </c>
      <c r="N51" s="1115">
        <v>0</v>
      </c>
      <c r="O51" s="1115">
        <v>0</v>
      </c>
      <c r="P51" s="1115">
        <v>0</v>
      </c>
      <c r="Q51" s="1115">
        <v>0</v>
      </c>
      <c r="R51" s="1115">
        <v>0</v>
      </c>
      <c r="S51" s="1116">
        <v>0</v>
      </c>
      <c r="T51" s="1115">
        <v>0</v>
      </c>
      <c r="U51" s="1115">
        <v>0</v>
      </c>
      <c r="V51" s="1115">
        <v>0</v>
      </c>
      <c r="W51" s="1115">
        <v>0</v>
      </c>
      <c r="X51" s="1115">
        <v>0</v>
      </c>
      <c r="Y51" s="1115">
        <v>0</v>
      </c>
      <c r="Z51" s="1115">
        <v>0</v>
      </c>
      <c r="AA51" s="1115">
        <v>0</v>
      </c>
      <c r="AB51" s="1115">
        <v>0</v>
      </c>
      <c r="AC51" s="1115">
        <v>0</v>
      </c>
      <c r="AD51" s="1115">
        <v>0</v>
      </c>
      <c r="AE51" s="1115">
        <v>0</v>
      </c>
      <c r="AF51" s="1115">
        <v>0</v>
      </c>
      <c r="AG51" s="1115">
        <v>0</v>
      </c>
      <c r="AH51" s="1115">
        <v>0</v>
      </c>
      <c r="AI51" s="1115">
        <v>0</v>
      </c>
      <c r="AJ51" s="1115">
        <v>0</v>
      </c>
      <c r="AK51" s="1115">
        <v>0</v>
      </c>
      <c r="AL51" s="1115">
        <v>0</v>
      </c>
      <c r="AM51" s="1115">
        <v>0</v>
      </c>
      <c r="AN51" s="1115">
        <v>0</v>
      </c>
      <c r="AO51" s="1115">
        <v>0</v>
      </c>
      <c r="AP51" s="1115">
        <v>0</v>
      </c>
      <c r="AQ51" s="1118">
        <v>0</v>
      </c>
      <c r="AR51" s="1115">
        <v>0</v>
      </c>
      <c r="AS51" s="1115">
        <v>0</v>
      </c>
      <c r="AT51" s="1115">
        <v>0</v>
      </c>
      <c r="AU51" s="1115">
        <v>0</v>
      </c>
      <c r="AV51" s="1115">
        <v>0</v>
      </c>
      <c r="AW51" s="1115">
        <v>0</v>
      </c>
      <c r="AX51" s="1117">
        <v>5.69</v>
      </c>
      <c r="AY51" s="1115">
        <v>0</v>
      </c>
      <c r="AZ51" s="1115">
        <v>0</v>
      </c>
      <c r="BA51" s="1115">
        <v>0</v>
      </c>
      <c r="BB51" s="1115">
        <v>0</v>
      </c>
      <c r="BC51" s="1116">
        <v>0</v>
      </c>
      <c r="BD51" s="1115">
        <v>0</v>
      </c>
      <c r="BE51" s="1115">
        <v>0</v>
      </c>
      <c r="BF51" s="1115">
        <v>0</v>
      </c>
      <c r="BG51" s="1115">
        <v>0</v>
      </c>
      <c r="BH51" s="1115">
        <v>0</v>
      </c>
      <c r="BI51" s="1119">
        <v>0</v>
      </c>
      <c r="BJ51" s="1119">
        <v>0</v>
      </c>
      <c r="BK51" s="1119">
        <v>0</v>
      </c>
      <c r="BL51" s="1119">
        <v>0</v>
      </c>
      <c r="BM51" s="1119">
        <v>0</v>
      </c>
      <c r="BN51" s="1115">
        <v>0</v>
      </c>
      <c r="BO51" s="1121">
        <v>2.12</v>
      </c>
      <c r="BP51" s="1115">
        <v>7.8100000000000005</v>
      </c>
    </row>
    <row r="52" spans="1:68" ht="33.75" x14ac:dyDescent="0.2">
      <c r="A52" s="1098" t="s">
        <v>1773</v>
      </c>
      <c r="B52" s="1151" t="s">
        <v>1774</v>
      </c>
      <c r="C52" s="1098" t="s">
        <v>1775</v>
      </c>
      <c r="D52" s="1115">
        <v>1.8700000000000003</v>
      </c>
      <c r="E52" s="1134">
        <v>0</v>
      </c>
      <c r="F52" s="1118">
        <v>0</v>
      </c>
      <c r="G52" s="1115">
        <v>0</v>
      </c>
      <c r="H52" s="1115">
        <v>0</v>
      </c>
      <c r="I52" s="1115">
        <v>0</v>
      </c>
      <c r="J52" s="1115">
        <v>0</v>
      </c>
      <c r="K52" s="1115">
        <v>0</v>
      </c>
      <c r="L52" s="1115">
        <v>0</v>
      </c>
      <c r="M52" s="1115">
        <v>0</v>
      </c>
      <c r="N52" s="1115">
        <v>0</v>
      </c>
      <c r="O52" s="1115">
        <v>0</v>
      </c>
      <c r="P52" s="1115">
        <v>0</v>
      </c>
      <c r="Q52" s="1115">
        <v>0</v>
      </c>
      <c r="R52" s="1115">
        <v>0</v>
      </c>
      <c r="S52" s="1116">
        <v>0</v>
      </c>
      <c r="T52" s="1115">
        <v>0</v>
      </c>
      <c r="U52" s="1115">
        <v>0</v>
      </c>
      <c r="V52" s="1115">
        <v>0</v>
      </c>
      <c r="W52" s="1115">
        <v>0</v>
      </c>
      <c r="X52" s="1115">
        <v>0</v>
      </c>
      <c r="Y52" s="1115">
        <v>0</v>
      </c>
      <c r="Z52" s="1115">
        <v>0</v>
      </c>
      <c r="AA52" s="1115">
        <v>0</v>
      </c>
      <c r="AB52" s="1115">
        <v>0</v>
      </c>
      <c r="AC52" s="1115">
        <v>0</v>
      </c>
      <c r="AD52" s="1115">
        <v>0</v>
      </c>
      <c r="AE52" s="1115">
        <v>0</v>
      </c>
      <c r="AF52" s="1115">
        <v>0</v>
      </c>
      <c r="AG52" s="1115">
        <v>0</v>
      </c>
      <c r="AH52" s="1115">
        <v>0</v>
      </c>
      <c r="AI52" s="1115">
        <v>0</v>
      </c>
      <c r="AJ52" s="1115">
        <v>0</v>
      </c>
      <c r="AK52" s="1115">
        <v>0</v>
      </c>
      <c r="AL52" s="1115">
        <v>0</v>
      </c>
      <c r="AM52" s="1115">
        <v>0</v>
      </c>
      <c r="AN52" s="1115">
        <v>0</v>
      </c>
      <c r="AO52" s="1115">
        <v>0</v>
      </c>
      <c r="AP52" s="1115">
        <v>0</v>
      </c>
      <c r="AQ52" s="1118">
        <v>0</v>
      </c>
      <c r="AR52" s="1115">
        <v>0</v>
      </c>
      <c r="AS52" s="1115">
        <v>0</v>
      </c>
      <c r="AT52" s="1115">
        <v>0</v>
      </c>
      <c r="AU52" s="1115">
        <v>0</v>
      </c>
      <c r="AV52" s="1115">
        <v>0</v>
      </c>
      <c r="AW52" s="1115">
        <v>0</v>
      </c>
      <c r="AX52" s="1115">
        <v>0</v>
      </c>
      <c r="AY52" s="1117">
        <v>1.8700000000000003</v>
      </c>
      <c r="AZ52" s="1115">
        <v>0</v>
      </c>
      <c r="BA52" s="1115">
        <v>0</v>
      </c>
      <c r="BB52" s="1115">
        <v>0</v>
      </c>
      <c r="BC52" s="1116">
        <v>0</v>
      </c>
      <c r="BD52" s="1115">
        <v>0</v>
      </c>
      <c r="BE52" s="1115">
        <v>0</v>
      </c>
      <c r="BF52" s="1115">
        <v>0</v>
      </c>
      <c r="BG52" s="1115">
        <v>0</v>
      </c>
      <c r="BH52" s="1115">
        <v>0</v>
      </c>
      <c r="BI52" s="1119">
        <v>0</v>
      </c>
      <c r="BJ52" s="1119">
        <v>0</v>
      </c>
      <c r="BK52" s="1119">
        <v>0</v>
      </c>
      <c r="BL52" s="1119">
        <v>0</v>
      </c>
      <c r="BM52" s="1119">
        <v>0</v>
      </c>
      <c r="BN52" s="1115">
        <v>0</v>
      </c>
      <c r="BO52" s="1121">
        <v>0</v>
      </c>
      <c r="BP52" s="1115">
        <v>1.8700000000000003</v>
      </c>
    </row>
    <row r="53" spans="1:68" ht="22.5" x14ac:dyDescent="0.2">
      <c r="A53" s="1098" t="s">
        <v>1776</v>
      </c>
      <c r="B53" s="1151" t="s">
        <v>1777</v>
      </c>
      <c r="C53" s="1098" t="s">
        <v>1041</v>
      </c>
      <c r="D53" s="1115">
        <v>6.089999999999999</v>
      </c>
      <c r="E53" s="1134">
        <v>0</v>
      </c>
      <c r="F53" s="1118">
        <v>0</v>
      </c>
      <c r="G53" s="1115">
        <v>0</v>
      </c>
      <c r="H53" s="1115">
        <v>0</v>
      </c>
      <c r="I53" s="1115">
        <v>0</v>
      </c>
      <c r="J53" s="1115">
        <v>0</v>
      </c>
      <c r="K53" s="1115">
        <v>0</v>
      </c>
      <c r="L53" s="1115">
        <v>0</v>
      </c>
      <c r="M53" s="1115">
        <v>0</v>
      </c>
      <c r="N53" s="1115">
        <v>0</v>
      </c>
      <c r="O53" s="1115">
        <v>0</v>
      </c>
      <c r="P53" s="1115">
        <v>0</v>
      </c>
      <c r="Q53" s="1115">
        <v>0</v>
      </c>
      <c r="R53" s="1115">
        <v>0</v>
      </c>
      <c r="S53" s="1116">
        <v>0</v>
      </c>
      <c r="T53" s="1115">
        <v>0</v>
      </c>
      <c r="U53" s="1115">
        <v>0</v>
      </c>
      <c r="V53" s="1115">
        <v>0</v>
      </c>
      <c r="W53" s="1115">
        <v>0</v>
      </c>
      <c r="X53" s="1115">
        <v>0</v>
      </c>
      <c r="Y53" s="1115">
        <v>0</v>
      </c>
      <c r="Z53" s="1115">
        <v>0</v>
      </c>
      <c r="AA53" s="1115">
        <v>0</v>
      </c>
      <c r="AB53" s="1115">
        <v>0</v>
      </c>
      <c r="AC53" s="1115">
        <v>0</v>
      </c>
      <c r="AD53" s="1115">
        <v>0</v>
      </c>
      <c r="AE53" s="1115">
        <v>0</v>
      </c>
      <c r="AF53" s="1115">
        <v>0</v>
      </c>
      <c r="AG53" s="1115">
        <v>0</v>
      </c>
      <c r="AH53" s="1115">
        <v>0</v>
      </c>
      <c r="AI53" s="1115">
        <v>0</v>
      </c>
      <c r="AJ53" s="1115">
        <v>0</v>
      </c>
      <c r="AK53" s="1115">
        <v>0</v>
      </c>
      <c r="AL53" s="1115">
        <v>0</v>
      </c>
      <c r="AM53" s="1115">
        <v>0</v>
      </c>
      <c r="AN53" s="1115">
        <v>0</v>
      </c>
      <c r="AO53" s="1115">
        <v>0</v>
      </c>
      <c r="AP53" s="1115">
        <v>0</v>
      </c>
      <c r="AQ53" s="1118">
        <v>0</v>
      </c>
      <c r="AR53" s="1115">
        <v>0</v>
      </c>
      <c r="AS53" s="1115">
        <v>0</v>
      </c>
      <c r="AT53" s="1115">
        <v>0</v>
      </c>
      <c r="AU53" s="1115">
        <v>0</v>
      </c>
      <c r="AV53" s="1115">
        <v>0</v>
      </c>
      <c r="AW53" s="1115">
        <v>0</v>
      </c>
      <c r="AX53" s="1115">
        <v>0</v>
      </c>
      <c r="AY53" s="1115">
        <v>0</v>
      </c>
      <c r="AZ53" s="1117">
        <v>6.089999999999999</v>
      </c>
      <c r="BA53" s="1115">
        <v>0</v>
      </c>
      <c r="BB53" s="1115">
        <v>0</v>
      </c>
      <c r="BC53" s="1116">
        <v>0</v>
      </c>
      <c r="BD53" s="1115">
        <v>0</v>
      </c>
      <c r="BE53" s="1115">
        <v>0</v>
      </c>
      <c r="BF53" s="1115">
        <v>0</v>
      </c>
      <c r="BG53" s="1115">
        <v>0</v>
      </c>
      <c r="BH53" s="1115">
        <v>0</v>
      </c>
      <c r="BI53" s="1119">
        <v>0</v>
      </c>
      <c r="BJ53" s="1119">
        <v>0</v>
      </c>
      <c r="BK53" s="1119">
        <v>0</v>
      </c>
      <c r="BL53" s="1119">
        <v>0</v>
      </c>
      <c r="BM53" s="1119">
        <v>0</v>
      </c>
      <c r="BN53" s="1115">
        <v>0</v>
      </c>
      <c r="BO53" s="1115">
        <v>0</v>
      </c>
      <c r="BP53" s="1115">
        <v>6.089999999999999</v>
      </c>
    </row>
    <row r="54" spans="1:68" ht="33.75" x14ac:dyDescent="0.2">
      <c r="A54" s="1098" t="s">
        <v>1778</v>
      </c>
      <c r="B54" s="1154" t="s">
        <v>1779</v>
      </c>
      <c r="C54" s="1098" t="s">
        <v>383</v>
      </c>
      <c r="D54" s="1125">
        <v>42.95</v>
      </c>
      <c r="E54" s="1124">
        <v>0</v>
      </c>
      <c r="F54" s="1125">
        <v>0</v>
      </c>
      <c r="G54" s="1125">
        <v>0</v>
      </c>
      <c r="H54" s="1125">
        <v>0</v>
      </c>
      <c r="I54" s="1125">
        <v>0</v>
      </c>
      <c r="J54" s="1125">
        <v>0</v>
      </c>
      <c r="K54" s="1125">
        <v>0</v>
      </c>
      <c r="L54" s="1125">
        <v>0</v>
      </c>
      <c r="M54" s="1125">
        <v>0</v>
      </c>
      <c r="N54" s="1125">
        <v>0</v>
      </c>
      <c r="O54" s="1125">
        <v>0</v>
      </c>
      <c r="P54" s="1125">
        <v>0</v>
      </c>
      <c r="Q54" s="1125">
        <v>0</v>
      </c>
      <c r="R54" s="1125">
        <v>0</v>
      </c>
      <c r="S54" s="1148">
        <v>0.90999999999999992</v>
      </c>
      <c r="T54" s="1125">
        <v>0</v>
      </c>
      <c r="U54" s="1125">
        <v>0</v>
      </c>
      <c r="V54" s="1125">
        <v>0</v>
      </c>
      <c r="W54" s="1125">
        <v>0</v>
      </c>
      <c r="X54" s="1125">
        <v>0.2</v>
      </c>
      <c r="Y54" s="1125">
        <v>0.71</v>
      </c>
      <c r="Z54" s="1125">
        <v>0.71</v>
      </c>
      <c r="AA54" s="1125">
        <v>0</v>
      </c>
      <c r="AB54" s="1125">
        <v>0</v>
      </c>
      <c r="AC54" s="1125">
        <v>0</v>
      </c>
      <c r="AD54" s="1125">
        <v>0</v>
      </c>
      <c r="AE54" s="1125">
        <v>0</v>
      </c>
      <c r="AF54" s="1125">
        <v>0</v>
      </c>
      <c r="AG54" s="1125">
        <v>0</v>
      </c>
      <c r="AH54" s="1125">
        <v>0</v>
      </c>
      <c r="AI54" s="1125">
        <v>0</v>
      </c>
      <c r="AJ54" s="1125">
        <v>0</v>
      </c>
      <c r="AK54" s="1125">
        <v>0</v>
      </c>
      <c r="AL54" s="1125">
        <v>0</v>
      </c>
      <c r="AM54" s="1125">
        <v>0</v>
      </c>
      <c r="AN54" s="1125">
        <v>0</v>
      </c>
      <c r="AO54" s="1125">
        <v>0</v>
      </c>
      <c r="AP54" s="1125">
        <v>0</v>
      </c>
      <c r="AQ54" s="1118">
        <v>0</v>
      </c>
      <c r="AR54" s="1125">
        <v>0</v>
      </c>
      <c r="AS54" s="1125">
        <v>0</v>
      </c>
      <c r="AT54" s="1125">
        <v>0</v>
      </c>
      <c r="AU54" s="1125">
        <v>0</v>
      </c>
      <c r="AV54" s="1125">
        <v>0</v>
      </c>
      <c r="AW54" s="1125">
        <v>0</v>
      </c>
      <c r="AX54" s="1125">
        <v>0</v>
      </c>
      <c r="AY54" s="1125">
        <v>0</v>
      </c>
      <c r="AZ54" s="1125">
        <v>0</v>
      </c>
      <c r="BA54" s="1126">
        <v>42.040000000000006</v>
      </c>
      <c r="BB54" s="1125">
        <v>0</v>
      </c>
      <c r="BC54" s="1124">
        <v>0</v>
      </c>
      <c r="BD54" s="1125">
        <v>0</v>
      </c>
      <c r="BE54" s="1125">
        <v>0</v>
      </c>
      <c r="BF54" s="1123">
        <v>0</v>
      </c>
      <c r="BG54" s="1123">
        <v>0</v>
      </c>
      <c r="BH54" s="1125">
        <v>0</v>
      </c>
      <c r="BI54" s="1127">
        <v>0</v>
      </c>
      <c r="BJ54" s="1127">
        <v>0</v>
      </c>
      <c r="BK54" s="1127">
        <v>0</v>
      </c>
      <c r="BL54" s="1127">
        <v>0</v>
      </c>
      <c r="BM54" s="1127">
        <v>0</v>
      </c>
      <c r="BN54" s="1125">
        <v>0.90999999999999992</v>
      </c>
      <c r="BO54" s="1125">
        <v>2.54</v>
      </c>
      <c r="BP54" s="1125">
        <v>45.49</v>
      </c>
    </row>
    <row r="55" spans="1:68" x14ac:dyDescent="0.2">
      <c r="A55" s="1093" t="s">
        <v>1780</v>
      </c>
      <c r="B55" s="1122" t="s">
        <v>1781</v>
      </c>
      <c r="C55" s="1093" t="s">
        <v>934</v>
      </c>
      <c r="D55" s="1125">
        <v>11.62</v>
      </c>
      <c r="E55" s="1124">
        <v>0</v>
      </c>
      <c r="F55" s="1125">
        <v>0</v>
      </c>
      <c r="G55" s="1125">
        <v>0</v>
      </c>
      <c r="H55" s="1125">
        <v>0</v>
      </c>
      <c r="I55" s="1125">
        <v>0</v>
      </c>
      <c r="J55" s="1125">
        <v>0</v>
      </c>
      <c r="K55" s="1125">
        <v>0</v>
      </c>
      <c r="L55" s="1125">
        <v>0</v>
      </c>
      <c r="M55" s="1125">
        <v>0</v>
      </c>
      <c r="N55" s="1125">
        <v>0</v>
      </c>
      <c r="O55" s="1125">
        <v>0</v>
      </c>
      <c r="P55" s="1125">
        <v>0</v>
      </c>
      <c r="Q55" s="1125">
        <v>0</v>
      </c>
      <c r="R55" s="1125">
        <v>0</v>
      </c>
      <c r="S55" s="1124">
        <v>0</v>
      </c>
      <c r="T55" s="1125">
        <v>0</v>
      </c>
      <c r="U55" s="1125">
        <v>0</v>
      </c>
      <c r="V55" s="1125">
        <v>0</v>
      </c>
      <c r="W55" s="1125">
        <v>0</v>
      </c>
      <c r="X55" s="1125">
        <v>0</v>
      </c>
      <c r="Y55" s="1125">
        <v>0</v>
      </c>
      <c r="Z55" s="1125">
        <v>0</v>
      </c>
      <c r="AA55" s="1125">
        <v>0</v>
      </c>
      <c r="AB55" s="1125">
        <v>0</v>
      </c>
      <c r="AC55" s="1125">
        <v>0</v>
      </c>
      <c r="AD55" s="1125">
        <v>0</v>
      </c>
      <c r="AE55" s="1125">
        <v>0</v>
      </c>
      <c r="AF55" s="1125">
        <v>0</v>
      </c>
      <c r="AG55" s="1125">
        <v>0</v>
      </c>
      <c r="AH55" s="1125">
        <v>0</v>
      </c>
      <c r="AI55" s="1125">
        <v>0</v>
      </c>
      <c r="AJ55" s="1125">
        <v>0</v>
      </c>
      <c r="AK55" s="1125">
        <v>0</v>
      </c>
      <c r="AL55" s="1125">
        <v>0</v>
      </c>
      <c r="AM55" s="1125">
        <v>0</v>
      </c>
      <c r="AN55" s="1125">
        <v>0</v>
      </c>
      <c r="AO55" s="1125">
        <v>0</v>
      </c>
      <c r="AP55" s="1125">
        <v>0</v>
      </c>
      <c r="AQ55" s="1125">
        <v>0</v>
      </c>
      <c r="AR55" s="1125">
        <v>0</v>
      </c>
      <c r="AS55" s="1125">
        <v>0</v>
      </c>
      <c r="AT55" s="1125">
        <v>0</v>
      </c>
      <c r="AU55" s="1125">
        <v>0</v>
      </c>
      <c r="AV55" s="1125">
        <v>0</v>
      </c>
      <c r="AW55" s="1125">
        <v>0</v>
      </c>
      <c r="AX55" s="1125">
        <v>0</v>
      </c>
      <c r="AY55" s="1125">
        <v>0</v>
      </c>
      <c r="AZ55" s="1125">
        <v>0</v>
      </c>
      <c r="BA55" s="1125">
        <v>0</v>
      </c>
      <c r="BB55" s="1126">
        <v>11.62</v>
      </c>
      <c r="BC55" s="1124">
        <v>0</v>
      </c>
      <c r="BD55" s="1125">
        <v>0</v>
      </c>
      <c r="BE55" s="1125">
        <v>0</v>
      </c>
      <c r="BF55" s="1125">
        <v>0</v>
      </c>
      <c r="BG55" s="1125">
        <v>0</v>
      </c>
      <c r="BH55" s="1125">
        <v>0</v>
      </c>
      <c r="BI55" s="1127">
        <v>0</v>
      </c>
      <c r="BJ55" s="1127">
        <v>0</v>
      </c>
      <c r="BK55" s="1127">
        <v>0</v>
      </c>
      <c r="BL55" s="1127">
        <v>0</v>
      </c>
      <c r="BM55" s="1127">
        <v>0</v>
      </c>
      <c r="BN55" s="1125">
        <v>0</v>
      </c>
      <c r="BO55" s="1125">
        <v>0.56000000000000005</v>
      </c>
      <c r="BP55" s="1125">
        <v>12.18</v>
      </c>
    </row>
    <row r="56" spans="1:68" x14ac:dyDescent="0.2">
      <c r="A56" s="1093" t="s">
        <v>1782</v>
      </c>
      <c r="B56" s="1122" t="s">
        <v>1783</v>
      </c>
      <c r="C56" s="1093" t="s">
        <v>1784</v>
      </c>
      <c r="D56" s="1125">
        <v>0.17</v>
      </c>
      <c r="E56" s="1127">
        <v>0</v>
      </c>
      <c r="F56" s="1125">
        <v>0</v>
      </c>
      <c r="G56" s="1125">
        <v>0</v>
      </c>
      <c r="H56" s="1125">
        <v>0</v>
      </c>
      <c r="I56" s="1125">
        <v>0</v>
      </c>
      <c r="J56" s="1125">
        <v>0</v>
      </c>
      <c r="K56" s="1125">
        <v>0</v>
      </c>
      <c r="L56" s="1125">
        <v>0</v>
      </c>
      <c r="M56" s="1125">
        <v>0</v>
      </c>
      <c r="N56" s="1125">
        <v>0</v>
      </c>
      <c r="O56" s="1125">
        <v>0</v>
      </c>
      <c r="P56" s="1125">
        <v>0</v>
      </c>
      <c r="Q56" s="1125">
        <v>0</v>
      </c>
      <c r="R56" s="1125">
        <v>0</v>
      </c>
      <c r="S56" s="1124">
        <v>0</v>
      </c>
      <c r="T56" s="1125">
        <v>0</v>
      </c>
      <c r="U56" s="1125">
        <v>0</v>
      </c>
      <c r="V56" s="1125">
        <v>0</v>
      </c>
      <c r="W56" s="1125">
        <v>0</v>
      </c>
      <c r="X56" s="1125">
        <v>0</v>
      </c>
      <c r="Y56" s="1125">
        <v>0</v>
      </c>
      <c r="Z56" s="1125">
        <v>0</v>
      </c>
      <c r="AA56" s="1125">
        <v>0</v>
      </c>
      <c r="AB56" s="1125">
        <v>0</v>
      </c>
      <c r="AC56" s="1125">
        <v>0</v>
      </c>
      <c r="AD56" s="1125">
        <v>0</v>
      </c>
      <c r="AE56" s="1125">
        <v>0</v>
      </c>
      <c r="AF56" s="1125">
        <v>0</v>
      </c>
      <c r="AG56" s="1125">
        <v>0</v>
      </c>
      <c r="AH56" s="1125">
        <v>0</v>
      </c>
      <c r="AI56" s="1125">
        <v>0</v>
      </c>
      <c r="AJ56" s="1125">
        <v>0</v>
      </c>
      <c r="AK56" s="1125">
        <v>0</v>
      </c>
      <c r="AL56" s="1125">
        <v>0</v>
      </c>
      <c r="AM56" s="1125">
        <v>0</v>
      </c>
      <c r="AN56" s="1125">
        <v>0</v>
      </c>
      <c r="AO56" s="1125">
        <v>0</v>
      </c>
      <c r="AP56" s="1125">
        <v>0</v>
      </c>
      <c r="AQ56" s="1125">
        <v>0</v>
      </c>
      <c r="AR56" s="1125">
        <v>0</v>
      </c>
      <c r="AS56" s="1125">
        <v>0</v>
      </c>
      <c r="AT56" s="1125">
        <v>0</v>
      </c>
      <c r="AU56" s="1125">
        <v>0</v>
      </c>
      <c r="AV56" s="1125">
        <v>0</v>
      </c>
      <c r="AW56" s="1125">
        <v>0</v>
      </c>
      <c r="AX56" s="1125">
        <v>0</v>
      </c>
      <c r="AY56" s="1125">
        <v>0</v>
      </c>
      <c r="AZ56" s="1125">
        <v>0</v>
      </c>
      <c r="BA56" s="1125">
        <v>0</v>
      </c>
      <c r="BB56" s="1125">
        <v>0</v>
      </c>
      <c r="BC56" s="1126">
        <v>0.17</v>
      </c>
      <c r="BD56" s="1125">
        <v>0</v>
      </c>
      <c r="BE56" s="1125">
        <v>0</v>
      </c>
      <c r="BF56" s="1125">
        <v>0</v>
      </c>
      <c r="BG56" s="1125">
        <v>0</v>
      </c>
      <c r="BH56" s="1125">
        <v>0</v>
      </c>
      <c r="BI56" s="1127">
        <v>0</v>
      </c>
      <c r="BJ56" s="1127">
        <v>0</v>
      </c>
      <c r="BK56" s="1127">
        <v>0</v>
      </c>
      <c r="BL56" s="1127">
        <v>0</v>
      </c>
      <c r="BM56" s="1127">
        <v>0</v>
      </c>
      <c r="BN56" s="1125">
        <v>0</v>
      </c>
      <c r="BO56" s="1125">
        <v>0</v>
      </c>
      <c r="BP56" s="1125">
        <v>0.17</v>
      </c>
    </row>
    <row r="57" spans="1:68" ht="33.75" x14ac:dyDescent="0.2">
      <c r="A57" s="1093" t="s">
        <v>1785</v>
      </c>
      <c r="B57" s="1122" t="s">
        <v>1786</v>
      </c>
      <c r="C57" s="1093" t="s">
        <v>918</v>
      </c>
      <c r="D57" s="1125">
        <v>84.7</v>
      </c>
      <c r="E57" s="1124">
        <v>0</v>
      </c>
      <c r="F57" s="1125">
        <v>0</v>
      </c>
      <c r="G57" s="1125">
        <v>0</v>
      </c>
      <c r="H57" s="1125">
        <v>0</v>
      </c>
      <c r="I57" s="1125">
        <v>0</v>
      </c>
      <c r="J57" s="1125">
        <v>0</v>
      </c>
      <c r="K57" s="1125">
        <v>0</v>
      </c>
      <c r="L57" s="1125">
        <v>0</v>
      </c>
      <c r="M57" s="1125">
        <v>0</v>
      </c>
      <c r="N57" s="1125">
        <v>0</v>
      </c>
      <c r="O57" s="1125">
        <v>0</v>
      </c>
      <c r="P57" s="1125">
        <v>0</v>
      </c>
      <c r="Q57" s="1125">
        <v>0</v>
      </c>
      <c r="R57" s="1125">
        <v>0</v>
      </c>
      <c r="S57" s="1124">
        <v>0</v>
      </c>
      <c r="T57" s="1125">
        <v>0</v>
      </c>
      <c r="U57" s="1125">
        <v>0</v>
      </c>
      <c r="V57" s="1125">
        <v>0</v>
      </c>
      <c r="W57" s="1125">
        <v>0</v>
      </c>
      <c r="X57" s="1125">
        <v>0</v>
      </c>
      <c r="Y57" s="1125">
        <v>0</v>
      </c>
      <c r="Z57" s="1125">
        <v>0</v>
      </c>
      <c r="AA57" s="1125">
        <v>0</v>
      </c>
      <c r="AB57" s="1125">
        <v>0</v>
      </c>
      <c r="AC57" s="1125">
        <v>0</v>
      </c>
      <c r="AD57" s="1125">
        <v>0</v>
      </c>
      <c r="AE57" s="1125">
        <v>0</v>
      </c>
      <c r="AF57" s="1125">
        <v>0</v>
      </c>
      <c r="AG57" s="1125">
        <v>0</v>
      </c>
      <c r="AH57" s="1125">
        <v>0</v>
      </c>
      <c r="AI57" s="1125">
        <v>0</v>
      </c>
      <c r="AJ57" s="1125">
        <v>0</v>
      </c>
      <c r="AK57" s="1125">
        <v>0</v>
      </c>
      <c r="AL57" s="1125">
        <v>0</v>
      </c>
      <c r="AM57" s="1125">
        <v>0</v>
      </c>
      <c r="AN57" s="1125">
        <v>0</v>
      </c>
      <c r="AO57" s="1125">
        <v>0</v>
      </c>
      <c r="AP57" s="1125">
        <v>0</v>
      </c>
      <c r="AQ57" s="1125">
        <v>0</v>
      </c>
      <c r="AR57" s="1125">
        <v>0</v>
      </c>
      <c r="AS57" s="1125">
        <v>0</v>
      </c>
      <c r="AT57" s="1125">
        <v>0</v>
      </c>
      <c r="AU57" s="1125">
        <v>0</v>
      </c>
      <c r="AV57" s="1125">
        <v>0</v>
      </c>
      <c r="AW57" s="1125">
        <v>0</v>
      </c>
      <c r="AX57" s="1125">
        <v>0</v>
      </c>
      <c r="AY57" s="1125">
        <v>0</v>
      </c>
      <c r="AZ57" s="1125">
        <v>0</v>
      </c>
      <c r="BA57" s="1125">
        <v>0</v>
      </c>
      <c r="BB57" s="1125">
        <v>0</v>
      </c>
      <c r="BC57" s="1124">
        <v>0</v>
      </c>
      <c r="BD57" s="1126">
        <v>84.7</v>
      </c>
      <c r="BE57" s="1125">
        <v>0</v>
      </c>
      <c r="BF57" s="1125">
        <v>0</v>
      </c>
      <c r="BG57" s="1125">
        <v>0</v>
      </c>
      <c r="BH57" s="1125">
        <v>0</v>
      </c>
      <c r="BI57" s="1127">
        <v>0</v>
      </c>
      <c r="BJ57" s="1127">
        <v>0</v>
      </c>
      <c r="BK57" s="1127">
        <v>0</v>
      </c>
      <c r="BL57" s="1127">
        <v>0</v>
      </c>
      <c r="BM57" s="1127">
        <v>0</v>
      </c>
      <c r="BN57" s="1125">
        <v>0</v>
      </c>
      <c r="BO57" s="1125">
        <v>0</v>
      </c>
      <c r="BP57" s="1125">
        <v>84.7</v>
      </c>
    </row>
    <row r="58" spans="1:68" ht="22.5" x14ac:dyDescent="0.2">
      <c r="A58" s="1093" t="s">
        <v>1787</v>
      </c>
      <c r="B58" s="1122" t="s">
        <v>1788</v>
      </c>
      <c r="C58" s="1093" t="s">
        <v>1789</v>
      </c>
      <c r="D58" s="1125">
        <v>1580.24</v>
      </c>
      <c r="E58" s="1124"/>
      <c r="F58" s="1125"/>
      <c r="G58" s="1125"/>
      <c r="H58" s="1125">
        <v>0</v>
      </c>
      <c r="I58" s="1125">
        <v>0</v>
      </c>
      <c r="J58" s="1125">
        <v>0</v>
      </c>
      <c r="K58" s="1125">
        <v>0</v>
      </c>
      <c r="L58" s="1125">
        <v>0</v>
      </c>
      <c r="M58" s="1125">
        <v>0</v>
      </c>
      <c r="N58" s="1125">
        <v>0</v>
      </c>
      <c r="O58" s="1125">
        <v>0</v>
      </c>
      <c r="P58" s="1125">
        <v>0</v>
      </c>
      <c r="Q58" s="1125">
        <v>0</v>
      </c>
      <c r="R58" s="1125">
        <v>0</v>
      </c>
      <c r="S58" s="1124">
        <v>26.89</v>
      </c>
      <c r="T58" s="1125">
        <v>0</v>
      </c>
      <c r="U58" s="1125">
        <v>0</v>
      </c>
      <c r="V58" s="1125">
        <v>0</v>
      </c>
      <c r="W58" s="1125">
        <v>0</v>
      </c>
      <c r="X58" s="1125">
        <v>0</v>
      </c>
      <c r="Y58" s="1125">
        <v>0</v>
      </c>
      <c r="Z58" s="1125">
        <v>0</v>
      </c>
      <c r="AA58" s="1125">
        <v>0</v>
      </c>
      <c r="AB58" s="1125">
        <v>0</v>
      </c>
      <c r="AC58" s="1125">
        <v>0</v>
      </c>
      <c r="AD58" s="1125">
        <v>0</v>
      </c>
      <c r="AE58" s="1125">
        <v>0</v>
      </c>
      <c r="AF58" s="1125">
        <v>0</v>
      </c>
      <c r="AG58" s="1125">
        <v>0</v>
      </c>
      <c r="AH58" s="1125">
        <v>0</v>
      </c>
      <c r="AI58" s="1125">
        <v>0</v>
      </c>
      <c r="AJ58" s="1125">
        <v>22</v>
      </c>
      <c r="AK58" s="1125">
        <v>0</v>
      </c>
      <c r="AL58" s="1125">
        <v>0</v>
      </c>
      <c r="AM58" s="1125">
        <v>0</v>
      </c>
      <c r="AN58" s="1125">
        <v>22</v>
      </c>
      <c r="AO58" s="1125">
        <v>0</v>
      </c>
      <c r="AP58" s="1125">
        <v>0</v>
      </c>
      <c r="AQ58" s="1125">
        <v>4.8900000000000006</v>
      </c>
      <c r="AR58" s="1125">
        <v>4.8900000000000006</v>
      </c>
      <c r="AS58" s="1125">
        <v>0</v>
      </c>
      <c r="AT58" s="1125">
        <v>0</v>
      </c>
      <c r="AU58" s="1125">
        <v>0</v>
      </c>
      <c r="AV58" s="1125">
        <v>0</v>
      </c>
      <c r="AW58" s="1125">
        <v>0</v>
      </c>
      <c r="AX58" s="1125">
        <v>0</v>
      </c>
      <c r="AY58" s="1125">
        <v>0</v>
      </c>
      <c r="AZ58" s="1125">
        <v>0</v>
      </c>
      <c r="BA58" s="1125">
        <v>0</v>
      </c>
      <c r="BB58" s="1125">
        <v>0</v>
      </c>
      <c r="BC58" s="1124">
        <v>0</v>
      </c>
      <c r="BD58" s="1124">
        <v>0</v>
      </c>
      <c r="BE58" s="1126">
        <v>1553.35</v>
      </c>
      <c r="BF58" s="1125">
        <v>0</v>
      </c>
      <c r="BG58" s="1125">
        <v>0</v>
      </c>
      <c r="BH58" s="1125">
        <v>0</v>
      </c>
      <c r="BI58" s="1127">
        <v>0</v>
      </c>
      <c r="BJ58" s="1127">
        <v>0</v>
      </c>
      <c r="BK58" s="1127">
        <v>0</v>
      </c>
      <c r="BL58" s="1127">
        <v>0</v>
      </c>
      <c r="BM58" s="1127">
        <v>0</v>
      </c>
      <c r="BN58" s="1125">
        <v>26.89</v>
      </c>
      <c r="BO58" s="1150">
        <v>-26.89</v>
      </c>
      <c r="BP58" s="1125">
        <v>1553.35</v>
      </c>
    </row>
    <row r="59" spans="1:68" ht="33.75" x14ac:dyDescent="0.2">
      <c r="A59" s="1099" t="s">
        <v>1792</v>
      </c>
      <c r="B59" s="1155" t="s">
        <v>1791</v>
      </c>
      <c r="C59" s="1099" t="s">
        <v>1036</v>
      </c>
      <c r="D59" s="1123">
        <v>218.25</v>
      </c>
      <c r="E59" s="1148">
        <v>0</v>
      </c>
      <c r="F59" s="1123">
        <v>0</v>
      </c>
      <c r="G59" s="1123">
        <v>0</v>
      </c>
      <c r="H59" s="1123">
        <v>0</v>
      </c>
      <c r="I59" s="1123">
        <v>0</v>
      </c>
      <c r="J59" s="1123">
        <v>0</v>
      </c>
      <c r="K59" s="1123">
        <v>0</v>
      </c>
      <c r="L59" s="1123">
        <v>0</v>
      </c>
      <c r="M59" s="1123">
        <v>0</v>
      </c>
      <c r="N59" s="1123">
        <v>0</v>
      </c>
      <c r="O59" s="1123">
        <v>0</v>
      </c>
      <c r="P59" s="1123">
        <v>0</v>
      </c>
      <c r="Q59" s="1123">
        <v>0</v>
      </c>
      <c r="R59" s="1123">
        <v>0</v>
      </c>
      <c r="S59" s="1148">
        <v>25</v>
      </c>
      <c r="T59" s="1123">
        <v>0</v>
      </c>
      <c r="U59" s="1123">
        <v>0</v>
      </c>
      <c r="V59" s="1123">
        <v>0</v>
      </c>
      <c r="W59" s="1123">
        <v>0</v>
      </c>
      <c r="X59" s="1123">
        <v>0</v>
      </c>
      <c r="Y59" s="1123">
        <v>0</v>
      </c>
      <c r="Z59" s="1123">
        <v>0</v>
      </c>
      <c r="AA59" s="1123">
        <v>0</v>
      </c>
      <c r="AB59" s="1123">
        <v>0</v>
      </c>
      <c r="AC59" s="1123">
        <v>0</v>
      </c>
      <c r="AD59" s="1123">
        <v>0</v>
      </c>
      <c r="AE59" s="1123">
        <v>0</v>
      </c>
      <c r="AF59" s="1123">
        <v>0</v>
      </c>
      <c r="AG59" s="1123">
        <v>0</v>
      </c>
      <c r="AH59" s="1123">
        <v>0</v>
      </c>
      <c r="AI59" s="1123">
        <v>0</v>
      </c>
      <c r="AJ59" s="1123">
        <v>22</v>
      </c>
      <c r="AK59" s="1123">
        <v>0</v>
      </c>
      <c r="AL59" s="1123">
        <v>0</v>
      </c>
      <c r="AM59" s="1123">
        <v>0</v>
      </c>
      <c r="AN59" s="1123">
        <v>22</v>
      </c>
      <c r="AO59" s="1123">
        <v>0</v>
      </c>
      <c r="AP59" s="1123">
        <v>0</v>
      </c>
      <c r="AQ59" s="1123">
        <v>3</v>
      </c>
      <c r="AR59" s="1123">
        <v>3</v>
      </c>
      <c r="AS59" s="1123">
        <v>0</v>
      </c>
      <c r="AT59" s="1123">
        <v>0</v>
      </c>
      <c r="AU59" s="1123">
        <v>0</v>
      </c>
      <c r="AV59" s="1123">
        <v>0</v>
      </c>
      <c r="AW59" s="1123">
        <v>0</v>
      </c>
      <c r="AX59" s="1123">
        <v>0</v>
      </c>
      <c r="AY59" s="1123">
        <v>0</v>
      </c>
      <c r="AZ59" s="1123">
        <v>0</v>
      </c>
      <c r="BA59" s="1123">
        <v>0</v>
      </c>
      <c r="BB59" s="1123">
        <v>0</v>
      </c>
      <c r="BC59" s="1148">
        <v>0</v>
      </c>
      <c r="BD59" s="1123">
        <v>0</v>
      </c>
      <c r="BE59" s="1123">
        <v>0</v>
      </c>
      <c r="BF59" s="1152">
        <v>193.25</v>
      </c>
      <c r="BG59" s="1123">
        <v>0</v>
      </c>
      <c r="BH59" s="1123">
        <v>0</v>
      </c>
      <c r="BI59" s="1153">
        <v>0</v>
      </c>
      <c r="BJ59" s="1153">
        <v>0</v>
      </c>
      <c r="BK59" s="1153">
        <v>0</v>
      </c>
      <c r="BL59" s="1153">
        <v>0</v>
      </c>
      <c r="BM59" s="1153">
        <v>0</v>
      </c>
      <c r="BN59" s="1123">
        <v>25</v>
      </c>
      <c r="BO59" s="1150">
        <v>-25</v>
      </c>
      <c r="BP59" s="1123">
        <v>193.25</v>
      </c>
    </row>
    <row r="60" spans="1:68" ht="33.75" x14ac:dyDescent="0.2">
      <c r="A60" s="1099" t="s">
        <v>1790</v>
      </c>
      <c r="B60" s="1155" t="s">
        <v>1793</v>
      </c>
      <c r="C60" s="1099" t="s">
        <v>1794</v>
      </c>
      <c r="D60" s="1123">
        <v>1361.99</v>
      </c>
      <c r="E60" s="1148">
        <v>0</v>
      </c>
      <c r="F60" s="1123">
        <v>0</v>
      </c>
      <c r="G60" s="1123">
        <v>0</v>
      </c>
      <c r="H60" s="1123">
        <v>0</v>
      </c>
      <c r="I60" s="1123">
        <v>0</v>
      </c>
      <c r="J60" s="1123">
        <v>0</v>
      </c>
      <c r="K60" s="1123">
        <v>0</v>
      </c>
      <c r="L60" s="1123">
        <v>0</v>
      </c>
      <c r="M60" s="1123">
        <v>0</v>
      </c>
      <c r="N60" s="1123">
        <v>0</v>
      </c>
      <c r="O60" s="1123">
        <v>0</v>
      </c>
      <c r="P60" s="1123">
        <v>0</v>
      </c>
      <c r="Q60" s="1123">
        <v>0</v>
      </c>
      <c r="R60" s="1123">
        <v>0</v>
      </c>
      <c r="S60" s="1148">
        <v>1.8900000000000001</v>
      </c>
      <c r="T60" s="1123">
        <v>0</v>
      </c>
      <c r="U60" s="1123">
        <v>0</v>
      </c>
      <c r="V60" s="1123">
        <v>0</v>
      </c>
      <c r="W60" s="1123">
        <v>0</v>
      </c>
      <c r="X60" s="1123">
        <v>0</v>
      </c>
      <c r="Y60" s="1123">
        <v>0</v>
      </c>
      <c r="Z60" s="1123">
        <v>0</v>
      </c>
      <c r="AA60" s="1123">
        <v>0</v>
      </c>
      <c r="AB60" s="1123">
        <v>0</v>
      </c>
      <c r="AC60" s="1123">
        <v>0</v>
      </c>
      <c r="AD60" s="1123">
        <v>0</v>
      </c>
      <c r="AE60" s="1123">
        <v>0</v>
      </c>
      <c r="AF60" s="1123">
        <v>0</v>
      </c>
      <c r="AG60" s="1123">
        <v>0</v>
      </c>
      <c r="AH60" s="1123">
        <v>0</v>
      </c>
      <c r="AI60" s="1123">
        <v>0</v>
      </c>
      <c r="AJ60" s="1123">
        <v>0</v>
      </c>
      <c r="AK60" s="1123">
        <v>0</v>
      </c>
      <c r="AL60" s="1123">
        <v>0</v>
      </c>
      <c r="AM60" s="1123">
        <v>0</v>
      </c>
      <c r="AN60" s="1123">
        <v>0</v>
      </c>
      <c r="AO60" s="1123">
        <v>0</v>
      </c>
      <c r="AP60" s="1123">
        <v>0</v>
      </c>
      <c r="AQ60" s="1123">
        <v>1.8900000000000001</v>
      </c>
      <c r="AR60" s="1123">
        <v>1.8900000000000001</v>
      </c>
      <c r="AS60" s="1123">
        <v>0</v>
      </c>
      <c r="AT60" s="1123">
        <v>0</v>
      </c>
      <c r="AU60" s="1123">
        <v>0</v>
      </c>
      <c r="AV60" s="1123">
        <v>0</v>
      </c>
      <c r="AW60" s="1123">
        <v>0</v>
      </c>
      <c r="AX60" s="1123">
        <v>0</v>
      </c>
      <c r="AY60" s="1123">
        <v>0</v>
      </c>
      <c r="AZ60" s="1123">
        <v>0</v>
      </c>
      <c r="BA60" s="1123">
        <v>0</v>
      </c>
      <c r="BB60" s="1123">
        <v>0</v>
      </c>
      <c r="BC60" s="1148">
        <v>0</v>
      </c>
      <c r="BD60" s="1123">
        <v>0</v>
      </c>
      <c r="BE60" s="1123">
        <v>0</v>
      </c>
      <c r="BF60" s="1123">
        <v>0</v>
      </c>
      <c r="BG60" s="1152">
        <v>1360.1</v>
      </c>
      <c r="BH60" s="1123">
        <v>0</v>
      </c>
      <c r="BI60" s="1153">
        <v>0</v>
      </c>
      <c r="BJ60" s="1153">
        <v>0</v>
      </c>
      <c r="BK60" s="1153">
        <v>0</v>
      </c>
      <c r="BL60" s="1153">
        <v>0</v>
      </c>
      <c r="BM60" s="1153">
        <v>0</v>
      </c>
      <c r="BN60" s="1123">
        <v>1.8900000000000001</v>
      </c>
      <c r="BO60" s="1150">
        <v>-1.8900000000000001</v>
      </c>
      <c r="BP60" s="1123">
        <v>1360.1</v>
      </c>
    </row>
    <row r="61" spans="1:68" ht="22.5" x14ac:dyDescent="0.2">
      <c r="A61" s="1095" t="s">
        <v>1795</v>
      </c>
      <c r="B61" s="1156" t="s">
        <v>1796</v>
      </c>
      <c r="C61" s="1095" t="s">
        <v>325</v>
      </c>
      <c r="D61" s="1140">
        <v>8.85</v>
      </c>
      <c r="E61" s="1139">
        <v>0</v>
      </c>
      <c r="F61" s="1140">
        <v>0</v>
      </c>
      <c r="G61" s="1140">
        <v>0</v>
      </c>
      <c r="H61" s="1140">
        <v>0</v>
      </c>
      <c r="I61" s="1140">
        <v>0</v>
      </c>
      <c r="J61" s="1140">
        <v>0</v>
      </c>
      <c r="K61" s="1140">
        <v>0</v>
      </c>
      <c r="L61" s="1140">
        <v>0</v>
      </c>
      <c r="M61" s="1140">
        <v>0</v>
      </c>
      <c r="N61" s="1140">
        <v>0</v>
      </c>
      <c r="O61" s="1140">
        <v>0</v>
      </c>
      <c r="P61" s="1140">
        <v>0</v>
      </c>
      <c r="Q61" s="1140">
        <v>0</v>
      </c>
      <c r="R61" s="1140">
        <v>0</v>
      </c>
      <c r="S61" s="1157">
        <v>0</v>
      </c>
      <c r="T61" s="1140">
        <v>0</v>
      </c>
      <c r="U61" s="1140">
        <v>0</v>
      </c>
      <c r="V61" s="1140">
        <v>0</v>
      </c>
      <c r="W61" s="1140">
        <v>0</v>
      </c>
      <c r="X61" s="1140">
        <v>0</v>
      </c>
      <c r="Y61" s="1140">
        <v>0</v>
      </c>
      <c r="Z61" s="1140">
        <v>0</v>
      </c>
      <c r="AA61" s="1140">
        <v>0</v>
      </c>
      <c r="AB61" s="1140">
        <v>0</v>
      </c>
      <c r="AC61" s="1140">
        <v>0</v>
      </c>
      <c r="AD61" s="1140">
        <v>0</v>
      </c>
      <c r="AE61" s="1140">
        <v>0</v>
      </c>
      <c r="AF61" s="1140">
        <v>0</v>
      </c>
      <c r="AG61" s="1140">
        <v>0</v>
      </c>
      <c r="AH61" s="1140">
        <v>0</v>
      </c>
      <c r="AI61" s="1140">
        <v>0</v>
      </c>
      <c r="AJ61" s="1140">
        <v>0</v>
      </c>
      <c r="AK61" s="1140">
        <v>0</v>
      </c>
      <c r="AL61" s="1140">
        <v>0</v>
      </c>
      <c r="AM61" s="1140">
        <v>0</v>
      </c>
      <c r="AN61" s="1140">
        <v>0</v>
      </c>
      <c r="AO61" s="1140">
        <v>0</v>
      </c>
      <c r="AP61" s="1140">
        <v>0</v>
      </c>
      <c r="AQ61" s="1140">
        <v>0</v>
      </c>
      <c r="AR61" s="1140">
        <v>0</v>
      </c>
      <c r="AS61" s="1140">
        <v>0</v>
      </c>
      <c r="AT61" s="1140">
        <v>0</v>
      </c>
      <c r="AU61" s="1140">
        <v>0</v>
      </c>
      <c r="AV61" s="1140">
        <v>0</v>
      </c>
      <c r="AW61" s="1140">
        <v>0</v>
      </c>
      <c r="AX61" s="1140">
        <v>0</v>
      </c>
      <c r="AY61" s="1140">
        <v>0</v>
      </c>
      <c r="AZ61" s="1140">
        <v>0</v>
      </c>
      <c r="BA61" s="1140">
        <v>0</v>
      </c>
      <c r="BB61" s="1140">
        <v>0</v>
      </c>
      <c r="BC61" s="1139">
        <v>0</v>
      </c>
      <c r="BD61" s="1140">
        <v>0</v>
      </c>
      <c r="BE61" s="1140">
        <v>0</v>
      </c>
      <c r="BF61" s="1138">
        <v>0</v>
      </c>
      <c r="BG61" s="1138">
        <v>0</v>
      </c>
      <c r="BH61" s="1141">
        <v>8.85</v>
      </c>
      <c r="BI61" s="1142">
        <v>0</v>
      </c>
      <c r="BJ61" s="1142">
        <v>0</v>
      </c>
      <c r="BK61" s="1142">
        <v>0</v>
      </c>
      <c r="BL61" s="1142">
        <v>0</v>
      </c>
      <c r="BM61" s="1142">
        <v>0</v>
      </c>
      <c r="BN61" s="1140">
        <v>0</v>
      </c>
      <c r="BO61" s="1140">
        <v>17.05</v>
      </c>
      <c r="BP61" s="1140">
        <v>25.9</v>
      </c>
    </row>
    <row r="62" spans="1:68" x14ac:dyDescent="0.2">
      <c r="A62" s="1158" t="s">
        <v>62</v>
      </c>
      <c r="B62" s="1102" t="s">
        <v>1797</v>
      </c>
      <c r="C62" s="1096" t="s">
        <v>1798</v>
      </c>
      <c r="D62" s="1103">
        <v>0.33</v>
      </c>
      <c r="E62" s="1159">
        <v>0</v>
      </c>
      <c r="F62" s="1103">
        <v>0</v>
      </c>
      <c r="G62" s="1103">
        <v>0</v>
      </c>
      <c r="H62" s="1103">
        <v>0</v>
      </c>
      <c r="I62" s="1103">
        <v>0</v>
      </c>
      <c r="J62" s="1103">
        <v>0</v>
      </c>
      <c r="K62" s="1103">
        <v>0</v>
      </c>
      <c r="L62" s="1103">
        <v>0</v>
      </c>
      <c r="M62" s="1103">
        <v>0</v>
      </c>
      <c r="N62" s="1103">
        <v>0</v>
      </c>
      <c r="O62" s="1103">
        <v>0</v>
      </c>
      <c r="P62" s="1103">
        <v>0</v>
      </c>
      <c r="Q62" s="1103">
        <v>0</v>
      </c>
      <c r="R62" s="1103">
        <v>0</v>
      </c>
      <c r="S62" s="1160">
        <v>0</v>
      </c>
      <c r="T62" s="1103">
        <v>0</v>
      </c>
      <c r="U62" s="1103">
        <v>0</v>
      </c>
      <c r="V62" s="1103">
        <v>0</v>
      </c>
      <c r="W62" s="1104">
        <v>0</v>
      </c>
      <c r="X62" s="1104">
        <v>0</v>
      </c>
      <c r="Y62" s="1104">
        <v>0</v>
      </c>
      <c r="Z62" s="1104">
        <v>0</v>
      </c>
      <c r="AA62" s="1104">
        <v>0</v>
      </c>
      <c r="AB62" s="1104">
        <v>0</v>
      </c>
      <c r="AC62" s="1104">
        <v>0</v>
      </c>
      <c r="AD62" s="1104">
        <v>0</v>
      </c>
      <c r="AE62" s="1104">
        <v>0</v>
      </c>
      <c r="AF62" s="1104">
        <v>0</v>
      </c>
      <c r="AG62" s="1104">
        <v>0</v>
      </c>
      <c r="AH62" s="1103">
        <v>0</v>
      </c>
      <c r="AI62" s="1103">
        <v>0</v>
      </c>
      <c r="AJ62" s="1103">
        <v>0</v>
      </c>
      <c r="AK62" s="1103">
        <v>0</v>
      </c>
      <c r="AL62" s="1103">
        <v>0</v>
      </c>
      <c r="AM62" s="1103">
        <v>0</v>
      </c>
      <c r="AN62" s="1103">
        <v>0</v>
      </c>
      <c r="AO62" s="1103">
        <v>0</v>
      </c>
      <c r="AP62" s="1103">
        <v>0</v>
      </c>
      <c r="AQ62" s="1161">
        <v>0</v>
      </c>
      <c r="AR62" s="1104">
        <v>0</v>
      </c>
      <c r="AS62" s="1104">
        <v>0</v>
      </c>
      <c r="AT62" s="1104">
        <v>0</v>
      </c>
      <c r="AU62" s="1104">
        <v>0</v>
      </c>
      <c r="AV62" s="1104">
        <v>0</v>
      </c>
      <c r="AW62" s="1104">
        <v>0</v>
      </c>
      <c r="AX62" s="1104">
        <v>0</v>
      </c>
      <c r="AY62" s="1104">
        <v>0</v>
      </c>
      <c r="AZ62" s="1104">
        <v>0</v>
      </c>
      <c r="BA62" s="1103">
        <v>0</v>
      </c>
      <c r="BB62" s="1104">
        <v>0</v>
      </c>
      <c r="BC62" s="1159">
        <v>0</v>
      </c>
      <c r="BD62" s="1104">
        <v>0</v>
      </c>
      <c r="BE62" s="1104">
        <v>0</v>
      </c>
      <c r="BF62" s="1104">
        <v>0</v>
      </c>
      <c r="BG62" s="1104">
        <v>0</v>
      </c>
      <c r="BH62" s="1103">
        <v>0</v>
      </c>
      <c r="BI62" s="1106">
        <v>0.33</v>
      </c>
      <c r="BJ62" s="1142">
        <v>0</v>
      </c>
      <c r="BK62" s="1142">
        <v>0</v>
      </c>
      <c r="BL62" s="1142">
        <v>0</v>
      </c>
      <c r="BM62" s="1142">
        <v>0</v>
      </c>
      <c r="BN62" s="1161">
        <v>0</v>
      </c>
      <c r="BO62" s="1107">
        <v>0</v>
      </c>
      <c r="BP62" s="1161">
        <v>0.33</v>
      </c>
    </row>
    <row r="63" spans="1:68" x14ac:dyDescent="0.2">
      <c r="A63" s="1162" t="s">
        <v>1799</v>
      </c>
      <c r="B63" s="1163" t="s">
        <v>1801</v>
      </c>
      <c r="C63" s="1100" t="s">
        <v>1802</v>
      </c>
      <c r="D63" s="1161">
        <v>0.33</v>
      </c>
      <c r="E63" s="1164"/>
      <c r="F63" s="1161"/>
      <c r="G63" s="1161"/>
      <c r="H63" s="1161"/>
      <c r="I63" s="1161"/>
      <c r="J63" s="1161"/>
      <c r="K63" s="1161"/>
      <c r="L63" s="1161"/>
      <c r="M63" s="1161"/>
      <c r="N63" s="1161"/>
      <c r="O63" s="1161"/>
      <c r="P63" s="1161"/>
      <c r="Q63" s="1161"/>
      <c r="R63" s="1161"/>
      <c r="S63" s="1165"/>
      <c r="T63" s="1161"/>
      <c r="U63" s="1161"/>
      <c r="V63" s="1161"/>
      <c r="W63" s="1166"/>
      <c r="X63" s="1166"/>
      <c r="Y63" s="1166">
        <v>0</v>
      </c>
      <c r="Z63" s="1166"/>
      <c r="AA63" s="1166"/>
      <c r="AB63" s="1166"/>
      <c r="AC63" s="1166"/>
      <c r="AD63" s="1166"/>
      <c r="AE63" s="1166"/>
      <c r="AF63" s="1166">
        <v>0</v>
      </c>
      <c r="AG63" s="1166">
        <v>0</v>
      </c>
      <c r="AH63" s="1161"/>
      <c r="AI63" s="1161"/>
      <c r="AJ63" s="1161">
        <v>0</v>
      </c>
      <c r="AK63" s="1161"/>
      <c r="AL63" s="1161"/>
      <c r="AM63" s="1161">
        <v>0</v>
      </c>
      <c r="AN63" s="1161"/>
      <c r="AO63" s="1161"/>
      <c r="AP63" s="1161"/>
      <c r="AQ63" s="1161">
        <v>0</v>
      </c>
      <c r="AR63" s="1166"/>
      <c r="AS63" s="1166"/>
      <c r="AT63" s="1166"/>
      <c r="AU63" s="1166"/>
      <c r="AV63" s="1166"/>
      <c r="AW63" s="1166"/>
      <c r="AX63" s="1166">
        <v>0</v>
      </c>
      <c r="AY63" s="1166">
        <v>0</v>
      </c>
      <c r="AZ63" s="1166">
        <v>0</v>
      </c>
      <c r="BA63" s="1161">
        <v>0</v>
      </c>
      <c r="BB63" s="1166">
        <v>0</v>
      </c>
      <c r="BC63" s="1164">
        <v>0</v>
      </c>
      <c r="BD63" s="1166">
        <v>0</v>
      </c>
      <c r="BE63" s="1166">
        <v>0</v>
      </c>
      <c r="BF63" s="1166">
        <v>0</v>
      </c>
      <c r="BG63" s="1166">
        <v>0</v>
      </c>
      <c r="BH63" s="1161">
        <v>0</v>
      </c>
      <c r="BI63" s="1161">
        <v>0</v>
      </c>
      <c r="BJ63" s="1167">
        <v>0.33</v>
      </c>
      <c r="BK63" s="1142">
        <v>0</v>
      </c>
      <c r="BL63" s="1142">
        <v>0</v>
      </c>
      <c r="BM63" s="1142">
        <v>0</v>
      </c>
      <c r="BN63" s="1142">
        <v>0</v>
      </c>
      <c r="BO63" s="1142">
        <v>0</v>
      </c>
      <c r="BP63" s="1142">
        <v>0.33</v>
      </c>
    </row>
    <row r="64" spans="1:68" ht="22.5" x14ac:dyDescent="0.2">
      <c r="A64" s="1162" t="s">
        <v>1800</v>
      </c>
      <c r="B64" s="1163" t="s">
        <v>1804</v>
      </c>
      <c r="C64" s="1100" t="s">
        <v>1805</v>
      </c>
      <c r="D64" s="1161">
        <v>0</v>
      </c>
      <c r="E64" s="1164">
        <v>0</v>
      </c>
      <c r="F64" s="1161">
        <v>0</v>
      </c>
      <c r="G64" s="1161">
        <v>0</v>
      </c>
      <c r="H64" s="1161">
        <v>0</v>
      </c>
      <c r="I64" s="1161">
        <v>0</v>
      </c>
      <c r="J64" s="1161">
        <v>0</v>
      </c>
      <c r="K64" s="1161">
        <v>0</v>
      </c>
      <c r="L64" s="1161">
        <v>0</v>
      </c>
      <c r="M64" s="1161">
        <v>0</v>
      </c>
      <c r="N64" s="1161">
        <v>0</v>
      </c>
      <c r="O64" s="1161">
        <v>0</v>
      </c>
      <c r="P64" s="1161">
        <v>0</v>
      </c>
      <c r="Q64" s="1161">
        <v>0</v>
      </c>
      <c r="R64" s="1161">
        <v>0</v>
      </c>
      <c r="S64" s="1165">
        <v>0</v>
      </c>
      <c r="T64" s="1161">
        <v>0</v>
      </c>
      <c r="U64" s="1161">
        <v>0</v>
      </c>
      <c r="V64" s="1161">
        <v>0</v>
      </c>
      <c r="W64" s="1166">
        <v>0</v>
      </c>
      <c r="X64" s="1166">
        <v>0</v>
      </c>
      <c r="Y64" s="1166">
        <v>0</v>
      </c>
      <c r="Z64" s="1166">
        <v>0</v>
      </c>
      <c r="AA64" s="1166">
        <v>0</v>
      </c>
      <c r="AB64" s="1166">
        <v>0</v>
      </c>
      <c r="AC64" s="1166">
        <v>0</v>
      </c>
      <c r="AD64" s="1166">
        <v>0</v>
      </c>
      <c r="AE64" s="1166">
        <v>0</v>
      </c>
      <c r="AF64" s="1166">
        <v>0</v>
      </c>
      <c r="AG64" s="1166">
        <v>0</v>
      </c>
      <c r="AH64" s="1161">
        <v>0</v>
      </c>
      <c r="AI64" s="1161">
        <v>0</v>
      </c>
      <c r="AJ64" s="1161">
        <v>0</v>
      </c>
      <c r="AK64" s="1161">
        <v>0</v>
      </c>
      <c r="AL64" s="1161">
        <v>0</v>
      </c>
      <c r="AM64" s="1161">
        <v>0</v>
      </c>
      <c r="AN64" s="1161">
        <v>0</v>
      </c>
      <c r="AO64" s="1161">
        <v>0</v>
      </c>
      <c r="AP64" s="1161">
        <v>0</v>
      </c>
      <c r="AQ64" s="1161">
        <v>0</v>
      </c>
      <c r="AR64" s="1166">
        <v>0</v>
      </c>
      <c r="AS64" s="1166">
        <v>0</v>
      </c>
      <c r="AT64" s="1166">
        <v>0</v>
      </c>
      <c r="AU64" s="1166">
        <v>0</v>
      </c>
      <c r="AV64" s="1166">
        <v>0</v>
      </c>
      <c r="AW64" s="1166">
        <v>0</v>
      </c>
      <c r="AX64" s="1166">
        <v>0</v>
      </c>
      <c r="AY64" s="1166">
        <v>0</v>
      </c>
      <c r="AZ64" s="1166">
        <v>0</v>
      </c>
      <c r="BA64" s="1161">
        <v>0</v>
      </c>
      <c r="BB64" s="1166">
        <v>0</v>
      </c>
      <c r="BC64" s="1164">
        <v>0</v>
      </c>
      <c r="BD64" s="1166">
        <v>0</v>
      </c>
      <c r="BE64" s="1166">
        <v>0</v>
      </c>
      <c r="BF64" s="1166">
        <v>0</v>
      </c>
      <c r="BG64" s="1166">
        <v>0</v>
      </c>
      <c r="BH64" s="1161">
        <v>0</v>
      </c>
      <c r="BI64" s="1161">
        <v>0</v>
      </c>
      <c r="BJ64" s="1161">
        <v>0</v>
      </c>
      <c r="BK64" s="1167">
        <v>0</v>
      </c>
      <c r="BL64" s="1142">
        <v>0</v>
      </c>
      <c r="BM64" s="1142">
        <v>0</v>
      </c>
      <c r="BN64" s="1161">
        <v>0</v>
      </c>
      <c r="BO64" s="1168">
        <v>0</v>
      </c>
      <c r="BP64" s="1161">
        <v>0</v>
      </c>
    </row>
    <row r="65" spans="1:68" ht="22.5" x14ac:dyDescent="0.2">
      <c r="A65" s="1162" t="s">
        <v>1803</v>
      </c>
      <c r="B65" s="1163" t="s">
        <v>1807</v>
      </c>
      <c r="C65" s="1100" t="s">
        <v>1808</v>
      </c>
      <c r="D65" s="1161">
        <v>0</v>
      </c>
      <c r="E65" s="1164">
        <v>0</v>
      </c>
      <c r="F65" s="1161">
        <v>0</v>
      </c>
      <c r="G65" s="1161">
        <v>0</v>
      </c>
      <c r="H65" s="1161">
        <v>0</v>
      </c>
      <c r="I65" s="1161">
        <v>0</v>
      </c>
      <c r="J65" s="1161">
        <v>0</v>
      </c>
      <c r="K65" s="1161">
        <v>0</v>
      </c>
      <c r="L65" s="1161">
        <v>0</v>
      </c>
      <c r="M65" s="1161">
        <v>0</v>
      </c>
      <c r="N65" s="1161">
        <v>0</v>
      </c>
      <c r="O65" s="1161">
        <v>0</v>
      </c>
      <c r="P65" s="1161">
        <v>0</v>
      </c>
      <c r="Q65" s="1161">
        <v>0</v>
      </c>
      <c r="R65" s="1161">
        <v>0</v>
      </c>
      <c r="S65" s="1165">
        <v>0</v>
      </c>
      <c r="T65" s="1161">
        <v>0</v>
      </c>
      <c r="U65" s="1161">
        <v>0</v>
      </c>
      <c r="V65" s="1161">
        <v>0</v>
      </c>
      <c r="W65" s="1166">
        <v>0</v>
      </c>
      <c r="X65" s="1166">
        <v>0</v>
      </c>
      <c r="Y65" s="1166">
        <v>0</v>
      </c>
      <c r="Z65" s="1166">
        <v>0</v>
      </c>
      <c r="AA65" s="1166">
        <v>0</v>
      </c>
      <c r="AB65" s="1166">
        <v>0</v>
      </c>
      <c r="AC65" s="1166">
        <v>0</v>
      </c>
      <c r="AD65" s="1166">
        <v>0</v>
      </c>
      <c r="AE65" s="1166">
        <v>0</v>
      </c>
      <c r="AF65" s="1166">
        <v>0</v>
      </c>
      <c r="AG65" s="1166">
        <v>0</v>
      </c>
      <c r="AH65" s="1161">
        <v>0</v>
      </c>
      <c r="AI65" s="1161">
        <v>0</v>
      </c>
      <c r="AJ65" s="1161">
        <v>0</v>
      </c>
      <c r="AK65" s="1161">
        <v>0</v>
      </c>
      <c r="AL65" s="1161">
        <v>0</v>
      </c>
      <c r="AM65" s="1161">
        <v>0</v>
      </c>
      <c r="AN65" s="1161">
        <v>0</v>
      </c>
      <c r="AO65" s="1161">
        <v>0</v>
      </c>
      <c r="AP65" s="1161">
        <v>0</v>
      </c>
      <c r="AQ65" s="1161">
        <v>0</v>
      </c>
      <c r="AR65" s="1166">
        <v>0</v>
      </c>
      <c r="AS65" s="1166">
        <v>0</v>
      </c>
      <c r="AT65" s="1166">
        <v>0</v>
      </c>
      <c r="AU65" s="1166">
        <v>0</v>
      </c>
      <c r="AV65" s="1166">
        <v>0</v>
      </c>
      <c r="AW65" s="1166">
        <v>0</v>
      </c>
      <c r="AX65" s="1166">
        <v>0</v>
      </c>
      <c r="AY65" s="1166">
        <v>0</v>
      </c>
      <c r="AZ65" s="1166">
        <v>0</v>
      </c>
      <c r="BA65" s="1161">
        <v>0</v>
      </c>
      <c r="BB65" s="1166">
        <v>0</v>
      </c>
      <c r="BC65" s="1164">
        <v>0</v>
      </c>
      <c r="BD65" s="1166">
        <v>0</v>
      </c>
      <c r="BE65" s="1166">
        <v>0</v>
      </c>
      <c r="BF65" s="1166">
        <v>0</v>
      </c>
      <c r="BG65" s="1166">
        <v>0</v>
      </c>
      <c r="BH65" s="1161">
        <v>0</v>
      </c>
      <c r="BI65" s="1161">
        <v>0</v>
      </c>
      <c r="BJ65" s="1161">
        <v>0</v>
      </c>
      <c r="BK65" s="1161">
        <v>0</v>
      </c>
      <c r="BL65" s="1167">
        <v>0</v>
      </c>
      <c r="BM65" s="1142">
        <v>0</v>
      </c>
      <c r="BN65" s="1161">
        <v>0</v>
      </c>
      <c r="BO65" s="1168">
        <v>0</v>
      </c>
      <c r="BP65" s="1161">
        <v>0</v>
      </c>
    </row>
    <row r="66" spans="1:68" ht="22.5" x14ac:dyDescent="0.2">
      <c r="A66" s="1162" t="s">
        <v>1806</v>
      </c>
      <c r="B66" s="1163" t="s">
        <v>1809</v>
      </c>
      <c r="C66" s="1100" t="s">
        <v>1810</v>
      </c>
      <c r="D66" s="1161">
        <v>0</v>
      </c>
      <c r="E66" s="1164">
        <v>0</v>
      </c>
      <c r="F66" s="1161">
        <v>0</v>
      </c>
      <c r="G66" s="1161">
        <v>0</v>
      </c>
      <c r="H66" s="1161">
        <v>0</v>
      </c>
      <c r="I66" s="1161">
        <v>0</v>
      </c>
      <c r="J66" s="1161">
        <v>0</v>
      </c>
      <c r="K66" s="1161">
        <v>0</v>
      </c>
      <c r="L66" s="1161">
        <v>0</v>
      </c>
      <c r="M66" s="1161">
        <v>0</v>
      </c>
      <c r="N66" s="1161">
        <v>0</v>
      </c>
      <c r="O66" s="1161">
        <v>0</v>
      </c>
      <c r="P66" s="1161">
        <v>0</v>
      </c>
      <c r="Q66" s="1161">
        <v>0</v>
      </c>
      <c r="R66" s="1161">
        <v>0</v>
      </c>
      <c r="S66" s="1165">
        <v>0</v>
      </c>
      <c r="T66" s="1161">
        <v>0</v>
      </c>
      <c r="U66" s="1161">
        <v>0</v>
      </c>
      <c r="V66" s="1161">
        <v>0</v>
      </c>
      <c r="W66" s="1166">
        <v>0</v>
      </c>
      <c r="X66" s="1166">
        <v>0</v>
      </c>
      <c r="Y66" s="1166">
        <v>0</v>
      </c>
      <c r="Z66" s="1166">
        <v>0</v>
      </c>
      <c r="AA66" s="1166">
        <v>0</v>
      </c>
      <c r="AB66" s="1166">
        <v>0</v>
      </c>
      <c r="AC66" s="1166">
        <v>0</v>
      </c>
      <c r="AD66" s="1166">
        <v>0</v>
      </c>
      <c r="AE66" s="1166">
        <v>0</v>
      </c>
      <c r="AF66" s="1166">
        <v>0</v>
      </c>
      <c r="AG66" s="1166">
        <v>0</v>
      </c>
      <c r="AH66" s="1161">
        <v>0</v>
      </c>
      <c r="AI66" s="1161">
        <v>0</v>
      </c>
      <c r="AJ66" s="1161">
        <v>0</v>
      </c>
      <c r="AK66" s="1161">
        <v>0</v>
      </c>
      <c r="AL66" s="1161">
        <v>0</v>
      </c>
      <c r="AM66" s="1161">
        <v>0</v>
      </c>
      <c r="AN66" s="1161">
        <v>0</v>
      </c>
      <c r="AO66" s="1161">
        <v>0</v>
      </c>
      <c r="AP66" s="1161">
        <v>0</v>
      </c>
      <c r="AQ66" s="1161">
        <v>0</v>
      </c>
      <c r="AR66" s="1166">
        <v>0</v>
      </c>
      <c r="AS66" s="1166">
        <v>0</v>
      </c>
      <c r="AT66" s="1166">
        <v>0</v>
      </c>
      <c r="AU66" s="1166">
        <v>0</v>
      </c>
      <c r="AV66" s="1166">
        <v>0</v>
      </c>
      <c r="AW66" s="1166">
        <v>0</v>
      </c>
      <c r="AX66" s="1166">
        <v>0</v>
      </c>
      <c r="AY66" s="1166">
        <v>0</v>
      </c>
      <c r="AZ66" s="1166">
        <v>0</v>
      </c>
      <c r="BA66" s="1161">
        <v>0</v>
      </c>
      <c r="BB66" s="1166">
        <v>0</v>
      </c>
      <c r="BC66" s="1164">
        <v>0</v>
      </c>
      <c r="BD66" s="1166">
        <v>0</v>
      </c>
      <c r="BE66" s="1166">
        <v>0</v>
      </c>
      <c r="BF66" s="1166">
        <v>0</v>
      </c>
      <c r="BG66" s="1166">
        <v>0</v>
      </c>
      <c r="BH66" s="1161">
        <v>0</v>
      </c>
      <c r="BI66" s="1161">
        <v>0</v>
      </c>
      <c r="BJ66" s="1161">
        <v>0</v>
      </c>
      <c r="BK66" s="1161">
        <v>0</v>
      </c>
      <c r="BL66" s="1161">
        <v>0</v>
      </c>
      <c r="BM66" s="1167">
        <v>0</v>
      </c>
      <c r="BN66" s="1161">
        <v>0</v>
      </c>
      <c r="BO66" s="1168">
        <v>0</v>
      </c>
      <c r="BP66" s="1161">
        <v>0</v>
      </c>
    </row>
    <row r="67" spans="1:68" x14ac:dyDescent="0.2">
      <c r="A67" s="1169"/>
      <c r="B67" s="1163" t="s">
        <v>1826</v>
      </c>
      <c r="C67" s="1100"/>
      <c r="D67" s="1161">
        <v>0</v>
      </c>
      <c r="E67" s="1159">
        <v>0</v>
      </c>
      <c r="F67" s="1161">
        <v>0</v>
      </c>
      <c r="G67" s="1161">
        <v>0</v>
      </c>
      <c r="H67" s="1161">
        <v>0</v>
      </c>
      <c r="I67" s="1161">
        <v>0</v>
      </c>
      <c r="J67" s="1161">
        <v>66.62</v>
      </c>
      <c r="K67" s="1161">
        <v>0</v>
      </c>
      <c r="L67" s="1161">
        <v>0</v>
      </c>
      <c r="M67" s="1161">
        <v>0</v>
      </c>
      <c r="N67" s="1161">
        <v>0</v>
      </c>
      <c r="O67" s="1161">
        <v>0</v>
      </c>
      <c r="P67" s="1161">
        <v>64.89</v>
      </c>
      <c r="Q67" s="1161">
        <v>0</v>
      </c>
      <c r="R67" s="1161">
        <v>0.35</v>
      </c>
      <c r="S67" s="1159">
        <v>1108.3700000000001</v>
      </c>
      <c r="T67" s="1161">
        <v>33.58</v>
      </c>
      <c r="U67" s="1161">
        <v>17.34</v>
      </c>
      <c r="V67" s="1161">
        <v>0</v>
      </c>
      <c r="W67" s="1161">
        <v>51.19</v>
      </c>
      <c r="X67" s="1161">
        <v>2.54</v>
      </c>
      <c r="Y67" s="1161">
        <v>7.8400000000000007</v>
      </c>
      <c r="Z67" s="1161">
        <v>6.5600000000000005</v>
      </c>
      <c r="AA67" s="1161">
        <v>0</v>
      </c>
      <c r="AB67" s="1161">
        <v>0</v>
      </c>
      <c r="AC67" s="1161">
        <v>1.28</v>
      </c>
      <c r="AD67" s="1161">
        <v>0</v>
      </c>
      <c r="AE67" s="1161">
        <v>0</v>
      </c>
      <c r="AF67" s="1161">
        <v>0</v>
      </c>
      <c r="AG67" s="1161">
        <v>0</v>
      </c>
      <c r="AH67" s="1161">
        <v>0</v>
      </c>
      <c r="AI67" s="1161">
        <v>0</v>
      </c>
      <c r="AJ67" s="1161">
        <v>628.32999999999993</v>
      </c>
      <c r="AK67" s="1161">
        <v>211.5</v>
      </c>
      <c r="AL67" s="1161">
        <v>69</v>
      </c>
      <c r="AM67" s="1161">
        <v>0</v>
      </c>
      <c r="AN67" s="1161">
        <v>35.370000000000005</v>
      </c>
      <c r="AO67" s="1161">
        <v>54.010000000000005</v>
      </c>
      <c r="AP67" s="1161">
        <v>258.45</v>
      </c>
      <c r="AQ67" s="1161">
        <v>385.96000000000015</v>
      </c>
      <c r="AR67" s="1161">
        <v>354.23000000000019</v>
      </c>
      <c r="AS67" s="1161">
        <v>0</v>
      </c>
      <c r="AT67" s="1161">
        <v>6.19</v>
      </c>
      <c r="AU67" s="1161">
        <v>19.569999999999997</v>
      </c>
      <c r="AV67" s="1161">
        <v>0.06</v>
      </c>
      <c r="AW67" s="1161">
        <v>0.33999999999999997</v>
      </c>
      <c r="AX67" s="1161">
        <v>2.12</v>
      </c>
      <c r="AY67" s="1161">
        <v>0</v>
      </c>
      <c r="AZ67" s="1161">
        <v>0</v>
      </c>
      <c r="BA67" s="1161">
        <v>3.4499999999999997</v>
      </c>
      <c r="BB67" s="1161">
        <v>0.56000000000000005</v>
      </c>
      <c r="BC67" s="1159">
        <v>0</v>
      </c>
      <c r="BD67" s="1161">
        <v>0</v>
      </c>
      <c r="BE67" s="1161">
        <v>0</v>
      </c>
      <c r="BF67" s="1161">
        <v>0</v>
      </c>
      <c r="BG67" s="1161">
        <v>0</v>
      </c>
      <c r="BH67" s="1161">
        <v>17.05</v>
      </c>
      <c r="BI67" s="1103">
        <v>0</v>
      </c>
      <c r="BJ67" s="1103">
        <v>0</v>
      </c>
      <c r="BK67" s="1103">
        <v>0</v>
      </c>
      <c r="BL67" s="1103">
        <v>0</v>
      </c>
      <c r="BM67" s="1103">
        <v>0</v>
      </c>
      <c r="BN67" s="1161">
        <v>0</v>
      </c>
      <c r="BO67" s="1161">
        <v>0</v>
      </c>
      <c r="BP67" s="1161">
        <v>0</v>
      </c>
    </row>
  </sheetData>
  <mergeCells count="5">
    <mergeCell ref="C1:BP1"/>
    <mergeCell ref="A3:A4"/>
    <mergeCell ref="B3:B4"/>
    <mergeCell ref="C3:C4"/>
    <mergeCell ref="E3:H3"/>
  </mergeCells>
  <pageMargins left="0.62992125984251968" right="7.874015748031496E-2" top="0.74803149606299213" bottom="0.74803149606299213" header="0.31496062992125984" footer="0.31496062992125984"/>
  <pageSetup paperSize="8" scale="49"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6"/>
  <sheetViews>
    <sheetView tabSelected="1" zoomScale="80" zoomScaleNormal="80" zoomScaleSheetLayoutView="100" workbookViewId="0">
      <pane ySplit="5" topLeftCell="A300" activePane="bottomLeft" state="frozen"/>
      <selection pane="bottomLeft" activeCell="H309" sqref="H309"/>
    </sheetView>
  </sheetViews>
  <sheetFormatPr defaultColWidth="26.5" defaultRowHeight="12.75" x14ac:dyDescent="0.2"/>
  <cols>
    <col min="1" max="1" width="4.25" style="437" customWidth="1"/>
    <col min="2" max="2" width="29.5" style="526" customWidth="1"/>
    <col min="3" max="3" width="8.125" style="890" customWidth="1"/>
    <col min="4" max="6" width="7.75" style="527" customWidth="1"/>
    <col min="7" max="7" width="9" style="528" customWidth="1"/>
    <col min="8" max="8" width="6" style="529" customWidth="1"/>
    <col min="9" max="9" width="12.125" style="529" customWidth="1"/>
    <col min="10" max="10" width="13.25" style="1350" customWidth="1"/>
    <col min="11" max="11" width="31.875" style="941" customWidth="1"/>
    <col min="12" max="12" width="17.25" style="453" customWidth="1"/>
    <col min="13" max="13" width="22.875" style="453" hidden="1" customWidth="1"/>
    <col min="14" max="14" width="22.875" style="453" customWidth="1"/>
    <col min="15" max="15" width="25.5" style="1019" bestFit="1" customWidth="1"/>
    <col min="16" max="16" width="16.125" style="437" customWidth="1"/>
    <col min="17" max="16384" width="26.5" style="437"/>
  </cols>
  <sheetData>
    <row r="1" spans="1:17" x14ac:dyDescent="0.2">
      <c r="A1" s="1394" t="s">
        <v>2057</v>
      </c>
      <c r="B1" s="1394"/>
      <c r="C1" s="1394"/>
      <c r="D1" s="1394"/>
      <c r="E1" s="1394"/>
      <c r="F1" s="1394"/>
      <c r="G1" s="1394"/>
      <c r="H1" s="1394"/>
      <c r="I1" s="1394"/>
      <c r="J1" s="1394"/>
      <c r="K1" s="1394"/>
      <c r="L1" s="1394"/>
      <c r="M1" s="1016"/>
      <c r="N1" s="1016"/>
    </row>
    <row r="2" spans="1:17" x14ac:dyDescent="0.2">
      <c r="A2" s="1394" t="s">
        <v>1876</v>
      </c>
      <c r="B2" s="1394"/>
      <c r="C2" s="1394"/>
      <c r="D2" s="1394"/>
      <c r="E2" s="1394"/>
      <c r="F2" s="1394"/>
      <c r="G2" s="1394"/>
      <c r="H2" s="1394"/>
      <c r="I2" s="1394"/>
      <c r="J2" s="1394"/>
      <c r="K2" s="1394"/>
      <c r="L2" s="1394"/>
      <c r="M2" s="1016"/>
      <c r="N2" s="1016"/>
    </row>
    <row r="3" spans="1:17" ht="28.35" customHeight="1" x14ac:dyDescent="0.2">
      <c r="A3" s="1397" t="s">
        <v>2</v>
      </c>
      <c r="B3" s="1397" t="s">
        <v>3</v>
      </c>
      <c r="C3" s="1398" t="s">
        <v>1925</v>
      </c>
      <c r="D3" s="1397" t="s">
        <v>1926</v>
      </c>
      <c r="E3" s="1401" t="s">
        <v>1928</v>
      </c>
      <c r="F3" s="1399" t="s">
        <v>1927</v>
      </c>
      <c r="G3" s="1400"/>
      <c r="H3" s="1401" t="s">
        <v>6</v>
      </c>
      <c r="I3" s="1401" t="s">
        <v>7</v>
      </c>
      <c r="J3" s="1401" t="s">
        <v>8</v>
      </c>
      <c r="K3" s="1401" t="s">
        <v>9</v>
      </c>
      <c r="L3" s="1401" t="s">
        <v>10</v>
      </c>
      <c r="M3" s="1403" t="s">
        <v>1436</v>
      </c>
      <c r="N3" s="1016"/>
    </row>
    <row r="4" spans="1:17" ht="88.5" customHeight="1" x14ac:dyDescent="0.2">
      <c r="A4" s="1397"/>
      <c r="B4" s="1397"/>
      <c r="C4" s="1398"/>
      <c r="D4" s="1397"/>
      <c r="E4" s="1402"/>
      <c r="F4" s="1070" t="s">
        <v>1929</v>
      </c>
      <c r="G4" s="1070" t="s">
        <v>1930</v>
      </c>
      <c r="H4" s="1402"/>
      <c r="I4" s="1402"/>
      <c r="J4" s="1402"/>
      <c r="K4" s="1402"/>
      <c r="L4" s="1402"/>
      <c r="M4" s="1404"/>
      <c r="N4" s="730"/>
      <c r="O4" s="1018"/>
    </row>
    <row r="5" spans="1:17" s="480" customFormat="1" ht="24" x14ac:dyDescent="0.2">
      <c r="A5" s="945" t="s">
        <v>17</v>
      </c>
      <c r="B5" s="945" t="s">
        <v>18</v>
      </c>
      <c r="C5" s="945" t="s">
        <v>1664</v>
      </c>
      <c r="D5" s="946" t="s">
        <v>1992</v>
      </c>
      <c r="E5" s="947" t="s">
        <v>19</v>
      </c>
      <c r="F5" s="947" t="s">
        <v>20</v>
      </c>
      <c r="G5" s="945" t="s">
        <v>21</v>
      </c>
      <c r="H5" s="945"/>
      <c r="I5" s="945" t="s">
        <v>22</v>
      </c>
      <c r="J5" s="945" t="s">
        <v>23</v>
      </c>
      <c r="K5" s="945" t="s">
        <v>24</v>
      </c>
      <c r="L5" s="945" t="s">
        <v>25</v>
      </c>
      <c r="M5" s="945" t="s">
        <v>29</v>
      </c>
      <c r="N5" s="948"/>
      <c r="O5" s="481"/>
    </row>
    <row r="6" spans="1:17" s="440" customFormat="1" ht="28.5" x14ac:dyDescent="0.2">
      <c r="A6" s="727" t="s">
        <v>1131</v>
      </c>
      <c r="B6" s="727" t="s">
        <v>2072</v>
      </c>
      <c r="C6" s="882">
        <f>C7+C10+C107</f>
        <v>1180.0799999999992</v>
      </c>
      <c r="D6" s="882">
        <f t="shared" ref="D6:F6" si="0">D7+D10+D107</f>
        <v>1180.0799999999992</v>
      </c>
      <c r="E6" s="882"/>
      <c r="F6" s="882">
        <f t="shared" si="0"/>
        <v>1180.0799999999992</v>
      </c>
      <c r="G6" s="363"/>
      <c r="H6" s="361"/>
      <c r="I6" s="361"/>
      <c r="J6" s="359"/>
      <c r="K6" s="940"/>
      <c r="L6" s="361"/>
      <c r="M6" s="361"/>
      <c r="N6" s="548"/>
      <c r="O6" s="439"/>
    </row>
    <row r="7" spans="1:17" s="898" customFormat="1" ht="41.25" customHeight="1" x14ac:dyDescent="0.2">
      <c r="A7" s="893" t="s">
        <v>1346</v>
      </c>
      <c r="B7" s="891" t="s">
        <v>2074</v>
      </c>
      <c r="C7" s="892">
        <f>SUM(C8:C9)</f>
        <v>51.19</v>
      </c>
      <c r="D7" s="892">
        <f>SUM(D8:D9)</f>
        <v>51.19</v>
      </c>
      <c r="E7" s="894"/>
      <c r="F7" s="892">
        <f>SUM(F8:F9)</f>
        <v>51.19</v>
      </c>
      <c r="G7" s="895"/>
      <c r="H7" s="893"/>
      <c r="I7" s="893"/>
      <c r="J7" s="893"/>
      <c r="K7" s="939"/>
      <c r="L7" s="893"/>
      <c r="M7" s="893"/>
      <c r="N7" s="896"/>
      <c r="O7" s="897">
        <f>3.4*70%-0.5</f>
        <v>1.88</v>
      </c>
    </row>
    <row r="8" spans="1:17" ht="25.5" x14ac:dyDescent="0.2">
      <c r="A8" s="391">
        <v>1</v>
      </c>
      <c r="B8" s="392" t="s">
        <v>45</v>
      </c>
      <c r="C8" s="881">
        <v>19.77</v>
      </c>
      <c r="D8" s="881">
        <v>19.77</v>
      </c>
      <c r="E8" s="393"/>
      <c r="F8" s="881">
        <v>19.77</v>
      </c>
      <c r="G8" s="366" t="s">
        <v>46</v>
      </c>
      <c r="H8" s="366" t="s">
        <v>47</v>
      </c>
      <c r="I8" s="368" t="s">
        <v>48</v>
      </c>
      <c r="J8" s="397" t="s">
        <v>49</v>
      </c>
      <c r="K8" s="937" t="s">
        <v>1931</v>
      </c>
      <c r="L8" s="397" t="s">
        <v>51</v>
      </c>
      <c r="M8" s="397" t="s">
        <v>897</v>
      </c>
      <c r="N8" s="549">
        <v>19.77</v>
      </c>
      <c r="O8" s="450">
        <f>C8-N8</f>
        <v>0</v>
      </c>
      <c r="P8" s="437">
        <v>19.77</v>
      </c>
      <c r="Q8" s="437" t="b">
        <v>1</v>
      </c>
    </row>
    <row r="9" spans="1:17" ht="24" x14ac:dyDescent="0.2">
      <c r="A9" s="391">
        <v>2</v>
      </c>
      <c r="B9" s="443" t="s">
        <v>307</v>
      </c>
      <c r="C9" s="883">
        <v>31.42</v>
      </c>
      <c r="D9" s="883">
        <v>31.42</v>
      </c>
      <c r="E9" s="445"/>
      <c r="F9" s="883">
        <v>31.42</v>
      </c>
      <c r="G9" s="472" t="s">
        <v>308</v>
      </c>
      <c r="H9" s="472" t="s">
        <v>47</v>
      </c>
      <c r="I9" s="376" t="s">
        <v>309</v>
      </c>
      <c r="J9" s="376"/>
      <c r="K9" s="938" t="s">
        <v>1931</v>
      </c>
      <c r="L9" s="397" t="s">
        <v>1934</v>
      </c>
      <c r="M9" s="397" t="s">
        <v>51</v>
      </c>
      <c r="N9" s="549">
        <v>31.42</v>
      </c>
      <c r="O9" s="450">
        <f>C9-N9</f>
        <v>0</v>
      </c>
      <c r="P9" s="437">
        <v>31.42</v>
      </c>
      <c r="Q9" s="437" t="b">
        <v>1</v>
      </c>
    </row>
    <row r="10" spans="1:17" s="898" customFormat="1" ht="27" x14ac:dyDescent="0.2">
      <c r="A10" s="893" t="s">
        <v>1348</v>
      </c>
      <c r="B10" s="891" t="s">
        <v>1922</v>
      </c>
      <c r="C10" s="892">
        <f>SUM(C11:C106)</f>
        <v>1104.6699999999992</v>
      </c>
      <c r="D10" s="892">
        <f>SUM(D11:D106)</f>
        <v>1104.6699999999992</v>
      </c>
      <c r="E10" s="894"/>
      <c r="F10" s="892">
        <f>SUM(F11:F106)</f>
        <v>1104.6699999999992</v>
      </c>
      <c r="G10" s="895"/>
      <c r="H10" s="893"/>
      <c r="I10" s="893"/>
      <c r="J10" s="893"/>
      <c r="K10" s="939"/>
      <c r="L10" s="893"/>
      <c r="M10" s="893"/>
      <c r="N10" s="899">
        <f>VLOOKUP(B10,'[1]DM TH2025'!$B$12:$C$111,2,1)</f>
        <v>0.3</v>
      </c>
      <c r="O10" s="897"/>
      <c r="Q10" s="898" t="b">
        <v>0</v>
      </c>
    </row>
    <row r="11" spans="1:17" ht="76.5" x14ac:dyDescent="0.2">
      <c r="A11" s="391">
        <v>1</v>
      </c>
      <c r="B11" s="372" t="s">
        <v>1350</v>
      </c>
      <c r="C11" s="884">
        <v>188</v>
      </c>
      <c r="D11" s="884">
        <v>188</v>
      </c>
      <c r="E11" s="441"/>
      <c r="F11" s="884">
        <v>188</v>
      </c>
      <c r="G11" s="395" t="s">
        <v>1443</v>
      </c>
      <c r="H11" s="395" t="s">
        <v>57</v>
      </c>
      <c r="I11" s="395" t="s">
        <v>437</v>
      </c>
      <c r="J11" s="478"/>
      <c r="K11" s="379" t="s">
        <v>1938</v>
      </c>
      <c r="L11" s="397" t="s">
        <v>1933</v>
      </c>
      <c r="M11" s="397" t="s">
        <v>897</v>
      </c>
      <c r="N11" s="549">
        <v>188</v>
      </c>
      <c r="O11" s="1019">
        <f>C11-N11</f>
        <v>0</v>
      </c>
      <c r="P11" s="437">
        <v>188</v>
      </c>
      <c r="Q11" s="437" t="b">
        <v>1</v>
      </c>
    </row>
    <row r="12" spans="1:17" ht="25.7" customHeight="1" x14ac:dyDescent="0.2">
      <c r="A12" s="391">
        <v>2</v>
      </c>
      <c r="B12" s="443" t="s">
        <v>313</v>
      </c>
      <c r="C12" s="883">
        <v>150</v>
      </c>
      <c r="D12" s="883">
        <v>150</v>
      </c>
      <c r="E12" s="445"/>
      <c r="F12" s="883">
        <v>150</v>
      </c>
      <c r="G12" s="374" t="s">
        <v>314</v>
      </c>
      <c r="H12" s="375" t="s">
        <v>315</v>
      </c>
      <c r="I12" s="446" t="s">
        <v>109</v>
      </c>
      <c r="J12" s="376" t="s">
        <v>156</v>
      </c>
      <c r="K12" s="938" t="s">
        <v>1931</v>
      </c>
      <c r="L12" s="397" t="s">
        <v>1400</v>
      </c>
      <c r="M12" s="397" t="s">
        <v>897</v>
      </c>
      <c r="N12" s="549">
        <v>150</v>
      </c>
      <c r="O12" s="1019">
        <f t="shared" ref="O12:O75" si="1">C12-N12</f>
        <v>0</v>
      </c>
      <c r="P12" s="437">
        <v>480</v>
      </c>
      <c r="Q12" s="437" t="b">
        <v>0</v>
      </c>
    </row>
    <row r="13" spans="1:17" s="448" customFormat="1" ht="25.7" customHeight="1" x14ac:dyDescent="0.2">
      <c r="A13" s="391">
        <v>3</v>
      </c>
      <c r="B13" s="443" t="s">
        <v>319</v>
      </c>
      <c r="C13" s="883">
        <v>132.5</v>
      </c>
      <c r="D13" s="883">
        <v>132.5</v>
      </c>
      <c r="E13" s="445"/>
      <c r="F13" s="883">
        <v>132.5</v>
      </c>
      <c r="G13" s="374" t="s">
        <v>314</v>
      </c>
      <c r="H13" s="375" t="s">
        <v>315</v>
      </c>
      <c r="I13" s="446" t="s">
        <v>320</v>
      </c>
      <c r="J13" s="376" t="s">
        <v>321</v>
      </c>
      <c r="K13" s="938" t="s">
        <v>1931</v>
      </c>
      <c r="L13" s="397" t="s">
        <v>1403</v>
      </c>
      <c r="M13" s="397" t="s">
        <v>897</v>
      </c>
      <c r="N13" s="549">
        <v>79</v>
      </c>
      <c r="O13" s="1019">
        <f t="shared" si="1"/>
        <v>53.5</v>
      </c>
      <c r="P13" s="437">
        <v>130</v>
      </c>
      <c r="Q13" s="437" t="b">
        <v>0</v>
      </c>
    </row>
    <row r="14" spans="1:17" s="448" customFormat="1" ht="32.25" customHeight="1" x14ac:dyDescent="0.2">
      <c r="A14" s="391">
        <v>4</v>
      </c>
      <c r="B14" s="392" t="s">
        <v>95</v>
      </c>
      <c r="C14" s="881">
        <v>0.27</v>
      </c>
      <c r="D14" s="881">
        <v>0.27</v>
      </c>
      <c r="E14" s="393"/>
      <c r="F14" s="881">
        <v>0.27</v>
      </c>
      <c r="G14" s="366" t="s">
        <v>1444</v>
      </c>
      <c r="H14" s="366" t="s">
        <v>97</v>
      </c>
      <c r="I14" s="368" t="s">
        <v>98</v>
      </c>
      <c r="J14" s="368" t="s">
        <v>99</v>
      </c>
      <c r="K14" s="937" t="s">
        <v>1931</v>
      </c>
      <c r="L14" s="397" t="s">
        <v>51</v>
      </c>
      <c r="M14" s="397" t="s">
        <v>1899</v>
      </c>
      <c r="N14" s="549">
        <v>0.27</v>
      </c>
      <c r="O14" s="1019">
        <f t="shared" si="1"/>
        <v>0</v>
      </c>
      <c r="P14" s="448">
        <v>0.27</v>
      </c>
      <c r="Q14" s="437" t="b">
        <v>1</v>
      </c>
    </row>
    <row r="15" spans="1:17" s="448" customFormat="1" ht="25.7" customHeight="1" x14ac:dyDescent="0.2">
      <c r="A15" s="391">
        <v>5</v>
      </c>
      <c r="B15" s="460" t="s">
        <v>103</v>
      </c>
      <c r="C15" s="885">
        <v>0.35</v>
      </c>
      <c r="D15" s="885">
        <v>0.35</v>
      </c>
      <c r="E15" s="462"/>
      <c r="F15" s="885">
        <v>0.35</v>
      </c>
      <c r="G15" s="463" t="s">
        <v>1445</v>
      </c>
      <c r="H15" s="464" t="s">
        <v>97</v>
      </c>
      <c r="I15" s="368" t="s">
        <v>105</v>
      </c>
      <c r="J15" s="368"/>
      <c r="K15" s="937" t="s">
        <v>1931</v>
      </c>
      <c r="L15" s="397" t="s">
        <v>51</v>
      </c>
      <c r="M15" s="397" t="s">
        <v>51</v>
      </c>
      <c r="N15" s="549">
        <v>0.35</v>
      </c>
      <c r="O15" s="1019">
        <f t="shared" si="1"/>
        <v>0</v>
      </c>
      <c r="P15" s="448">
        <v>0.35</v>
      </c>
      <c r="Q15" s="437" t="b">
        <v>1</v>
      </c>
    </row>
    <row r="16" spans="1:17" ht="25.7" customHeight="1" x14ac:dyDescent="0.2">
      <c r="A16" s="391">
        <v>6</v>
      </c>
      <c r="B16" s="392" t="s">
        <v>189</v>
      </c>
      <c r="C16" s="881">
        <v>0.57999999999999996</v>
      </c>
      <c r="D16" s="881">
        <v>0.57999999999999996</v>
      </c>
      <c r="E16" s="393"/>
      <c r="F16" s="881">
        <v>0.57999999999999996</v>
      </c>
      <c r="G16" s="395" t="s">
        <v>1444</v>
      </c>
      <c r="H16" s="405" t="s">
        <v>97</v>
      </c>
      <c r="I16" s="368" t="s">
        <v>190</v>
      </c>
      <c r="J16" s="368"/>
      <c r="K16" s="398" t="s">
        <v>1931</v>
      </c>
      <c r="L16" s="397" t="s">
        <v>51</v>
      </c>
      <c r="M16" s="397" t="s">
        <v>51</v>
      </c>
      <c r="N16" s="549">
        <v>0.57999999999999996</v>
      </c>
      <c r="O16" s="1019">
        <f t="shared" si="1"/>
        <v>0</v>
      </c>
      <c r="P16" s="437">
        <v>0.57999999999999996</v>
      </c>
      <c r="Q16" s="437" t="b">
        <v>1</v>
      </c>
    </row>
    <row r="17" spans="1:18" ht="38.65" customHeight="1" x14ac:dyDescent="0.2">
      <c r="A17" s="391">
        <v>7</v>
      </c>
      <c r="B17" s="392" t="s">
        <v>193</v>
      </c>
      <c r="C17" s="881">
        <v>0.92</v>
      </c>
      <c r="D17" s="881">
        <v>0.92</v>
      </c>
      <c r="E17" s="393"/>
      <c r="F17" s="881">
        <v>0.92</v>
      </c>
      <c r="G17" s="395" t="s">
        <v>1445</v>
      </c>
      <c r="H17" s="405" t="s">
        <v>97</v>
      </c>
      <c r="I17" s="368" t="s">
        <v>194</v>
      </c>
      <c r="J17" s="368"/>
      <c r="K17" s="398" t="s">
        <v>1931</v>
      </c>
      <c r="L17" s="397" t="s">
        <v>51</v>
      </c>
      <c r="M17" s="397" t="s">
        <v>51</v>
      </c>
      <c r="N17" s="549">
        <v>0.92</v>
      </c>
      <c r="O17" s="1019">
        <f t="shared" si="1"/>
        <v>0</v>
      </c>
      <c r="P17" s="437">
        <v>0.92</v>
      </c>
      <c r="Q17" s="437" t="b">
        <v>1</v>
      </c>
    </row>
    <row r="18" spans="1:18" ht="25.5" x14ac:dyDescent="0.2">
      <c r="A18" s="1395">
        <v>8</v>
      </c>
      <c r="B18" s="1023" t="s">
        <v>197</v>
      </c>
      <c r="C18" s="881">
        <v>28.96</v>
      </c>
      <c r="D18" s="881">
        <v>28.96</v>
      </c>
      <c r="E18" s="393"/>
      <c r="F18" s="881">
        <v>28.96</v>
      </c>
      <c r="G18" s="395" t="s">
        <v>1446</v>
      </c>
      <c r="H18" s="405" t="s">
        <v>57</v>
      </c>
      <c r="I18" s="368" t="s">
        <v>199</v>
      </c>
      <c r="J18" s="368"/>
      <c r="K18" s="398" t="s">
        <v>1931</v>
      </c>
      <c r="L18" s="397" t="s">
        <v>75</v>
      </c>
      <c r="M18" s="397" t="s">
        <v>51</v>
      </c>
      <c r="N18" s="549">
        <v>28.96</v>
      </c>
      <c r="O18" s="1019">
        <f t="shared" si="1"/>
        <v>0</v>
      </c>
      <c r="P18" s="437">
        <v>28.96</v>
      </c>
      <c r="Q18" s="437" t="b">
        <v>1</v>
      </c>
    </row>
    <row r="19" spans="1:18" s="448" customFormat="1" ht="25.5" x14ac:dyDescent="0.2">
      <c r="A19" s="1396"/>
      <c r="B19" s="1083"/>
      <c r="C19" s="884">
        <v>3.2</v>
      </c>
      <c r="D19" s="884">
        <v>3.2</v>
      </c>
      <c r="E19" s="441"/>
      <c r="F19" s="884">
        <v>3.2</v>
      </c>
      <c r="G19" s="395" t="s">
        <v>308</v>
      </c>
      <c r="H19" s="405" t="s">
        <v>57</v>
      </c>
      <c r="I19" s="368" t="s">
        <v>265</v>
      </c>
      <c r="J19" s="478"/>
      <c r="K19" s="379" t="s">
        <v>1931</v>
      </c>
      <c r="L19" s="397" t="s">
        <v>2058</v>
      </c>
      <c r="M19" s="397" t="s">
        <v>51</v>
      </c>
      <c r="N19" s="549">
        <f>C18/2</f>
        <v>14.48</v>
      </c>
      <c r="O19" s="1071">
        <f t="shared" si="1"/>
        <v>-11.280000000000001</v>
      </c>
      <c r="P19" s="437">
        <v>3.2</v>
      </c>
      <c r="Q19" s="437" t="b">
        <v>1</v>
      </c>
    </row>
    <row r="20" spans="1:18" ht="63.75" x14ac:dyDescent="0.2">
      <c r="A20" s="1395">
        <v>9</v>
      </c>
      <c r="B20" s="1023" t="s">
        <v>203</v>
      </c>
      <c r="C20" s="881">
        <v>10</v>
      </c>
      <c r="D20" s="881">
        <v>10</v>
      </c>
      <c r="E20" s="393"/>
      <c r="F20" s="881">
        <v>10</v>
      </c>
      <c r="G20" s="395" t="s">
        <v>1447</v>
      </c>
      <c r="H20" s="405" t="s">
        <v>57</v>
      </c>
      <c r="I20" s="368" t="s">
        <v>205</v>
      </c>
      <c r="J20" s="368"/>
      <c r="K20" s="398" t="s">
        <v>1931</v>
      </c>
      <c r="L20" s="397" t="s">
        <v>2059</v>
      </c>
      <c r="M20" s="397" t="s">
        <v>51</v>
      </c>
      <c r="N20" s="549">
        <v>10</v>
      </c>
      <c r="O20" s="1071">
        <f t="shared" si="1"/>
        <v>0</v>
      </c>
      <c r="P20" s="437">
        <v>10</v>
      </c>
      <c r="Q20" s="437" t="b">
        <v>1</v>
      </c>
    </row>
    <row r="21" spans="1:18" s="448" customFormat="1" ht="25.5" x14ac:dyDescent="0.2">
      <c r="A21" s="1396"/>
      <c r="B21" s="1083"/>
      <c r="C21" s="884">
        <v>7.69</v>
      </c>
      <c r="D21" s="884">
        <v>7.69</v>
      </c>
      <c r="E21" s="441"/>
      <c r="F21" s="884">
        <v>7.69</v>
      </c>
      <c r="G21" s="395" t="s">
        <v>308</v>
      </c>
      <c r="H21" s="405" t="s">
        <v>57</v>
      </c>
      <c r="I21" s="732" t="s">
        <v>205</v>
      </c>
      <c r="J21" s="478"/>
      <c r="K21" s="379" t="s">
        <v>1931</v>
      </c>
      <c r="L21" s="397" t="s">
        <v>2060</v>
      </c>
      <c r="M21" s="397" t="s">
        <v>51</v>
      </c>
      <c r="N21" s="549">
        <v>7.69</v>
      </c>
      <c r="O21" s="1071">
        <f t="shared" si="1"/>
        <v>0</v>
      </c>
      <c r="P21" s="437">
        <v>4</v>
      </c>
      <c r="Q21" s="437" t="b">
        <v>1</v>
      </c>
    </row>
    <row r="22" spans="1:18" s="448" customFormat="1" ht="38.25" x14ac:dyDescent="0.2">
      <c r="A22" s="391">
        <v>10</v>
      </c>
      <c r="B22" s="455" t="s">
        <v>80</v>
      </c>
      <c r="C22" s="886">
        <v>10</v>
      </c>
      <c r="D22" s="886">
        <v>10</v>
      </c>
      <c r="E22" s="457"/>
      <c r="F22" s="886">
        <v>10</v>
      </c>
      <c r="G22" s="366" t="s">
        <v>1448</v>
      </c>
      <c r="H22" s="366" t="s">
        <v>57</v>
      </c>
      <c r="I22" s="398" t="s">
        <v>82</v>
      </c>
      <c r="J22" s="368"/>
      <c r="K22" s="937" t="s">
        <v>1935</v>
      </c>
      <c r="L22" s="397" t="s">
        <v>75</v>
      </c>
      <c r="M22" s="397" t="s">
        <v>51</v>
      </c>
      <c r="N22" s="549">
        <v>10</v>
      </c>
      <c r="O22" s="1019">
        <f t="shared" si="1"/>
        <v>0</v>
      </c>
      <c r="P22" s="448">
        <v>10</v>
      </c>
      <c r="Q22" s="437" t="b">
        <v>1</v>
      </c>
    </row>
    <row r="23" spans="1:18" s="448" customFormat="1" ht="63.75" x14ac:dyDescent="0.2">
      <c r="A23" s="391">
        <v>11</v>
      </c>
      <c r="B23" s="392" t="s">
        <v>71</v>
      </c>
      <c r="C23" s="881">
        <v>11.3</v>
      </c>
      <c r="D23" s="881">
        <v>11.3</v>
      </c>
      <c r="E23" s="393"/>
      <c r="F23" s="881">
        <v>11.3</v>
      </c>
      <c r="G23" s="366" t="s">
        <v>1449</v>
      </c>
      <c r="H23" s="366" t="s">
        <v>57</v>
      </c>
      <c r="I23" s="398" t="s">
        <v>73</v>
      </c>
      <c r="J23" s="398"/>
      <c r="K23" s="937" t="s">
        <v>1937</v>
      </c>
      <c r="L23" s="397" t="s">
        <v>75</v>
      </c>
      <c r="M23" s="397" t="s">
        <v>51</v>
      </c>
      <c r="N23" s="549">
        <v>11.3</v>
      </c>
      <c r="O23" s="1019">
        <f t="shared" si="1"/>
        <v>0</v>
      </c>
      <c r="P23" s="448">
        <v>11.3</v>
      </c>
      <c r="Q23" s="437" t="b">
        <v>1</v>
      </c>
    </row>
    <row r="24" spans="1:18" s="448" customFormat="1" ht="51" x14ac:dyDescent="0.2">
      <c r="A24" s="391">
        <v>12</v>
      </c>
      <c r="B24" s="392" t="s">
        <v>63</v>
      </c>
      <c r="C24" s="881">
        <v>158</v>
      </c>
      <c r="D24" s="881">
        <v>158</v>
      </c>
      <c r="E24" s="451"/>
      <c r="F24" s="881">
        <v>158</v>
      </c>
      <c r="G24" s="366" t="s">
        <v>1450</v>
      </c>
      <c r="H24" s="366" t="s">
        <v>57</v>
      </c>
      <c r="I24" s="368" t="s">
        <v>65</v>
      </c>
      <c r="J24" s="368"/>
      <c r="K24" s="937" t="s">
        <v>1931</v>
      </c>
      <c r="L24" s="397" t="s">
        <v>67</v>
      </c>
      <c r="M24" s="397" t="s">
        <v>51</v>
      </c>
      <c r="N24" s="549">
        <v>158</v>
      </c>
      <c r="O24" s="1019">
        <f t="shared" si="1"/>
        <v>0</v>
      </c>
      <c r="P24" s="448">
        <v>158</v>
      </c>
      <c r="Q24" s="437" t="b">
        <v>1</v>
      </c>
      <c r="R24" s="393">
        <v>158</v>
      </c>
    </row>
    <row r="25" spans="1:18" ht="63.75" x14ac:dyDescent="0.2">
      <c r="A25" s="391">
        <v>13</v>
      </c>
      <c r="B25" s="372" t="s">
        <v>1332</v>
      </c>
      <c r="C25" s="884">
        <v>27.26</v>
      </c>
      <c r="D25" s="884">
        <v>27.26</v>
      </c>
      <c r="E25" s="441"/>
      <c r="F25" s="884">
        <v>27.26</v>
      </c>
      <c r="G25" s="374" t="s">
        <v>1446</v>
      </c>
      <c r="H25" s="375" t="s">
        <v>57</v>
      </c>
      <c r="I25" s="376" t="s">
        <v>288</v>
      </c>
      <c r="J25" s="478"/>
      <c r="K25" s="379" t="s">
        <v>1932</v>
      </c>
      <c r="L25" s="397" t="s">
        <v>1933</v>
      </c>
      <c r="M25" s="397" t="s">
        <v>51</v>
      </c>
      <c r="N25" s="549">
        <v>27.26</v>
      </c>
      <c r="O25" s="1019">
        <f t="shared" si="1"/>
        <v>0</v>
      </c>
      <c r="P25" s="437">
        <v>27.26</v>
      </c>
      <c r="Q25" s="437" t="b">
        <v>1</v>
      </c>
    </row>
    <row r="26" spans="1:18" ht="115.7" customHeight="1" x14ac:dyDescent="0.2">
      <c r="A26" s="391">
        <v>14</v>
      </c>
      <c r="B26" s="392" t="s">
        <v>210</v>
      </c>
      <c r="C26" s="881">
        <v>60</v>
      </c>
      <c r="D26" s="881">
        <v>60</v>
      </c>
      <c r="E26" s="393"/>
      <c r="F26" s="881">
        <v>60</v>
      </c>
      <c r="G26" s="395" t="s">
        <v>1451</v>
      </c>
      <c r="H26" s="405" t="s">
        <v>1621</v>
      </c>
      <c r="I26" s="368" t="s">
        <v>212</v>
      </c>
      <c r="J26" s="368"/>
      <c r="K26" s="398" t="s">
        <v>1936</v>
      </c>
      <c r="L26" s="397" t="s">
        <v>67</v>
      </c>
      <c r="M26" s="397" t="s">
        <v>51</v>
      </c>
      <c r="N26" s="549">
        <v>60</v>
      </c>
      <c r="O26" s="1019">
        <f t="shared" si="1"/>
        <v>0</v>
      </c>
      <c r="P26" s="437">
        <v>60</v>
      </c>
      <c r="Q26" s="437" t="b">
        <v>1</v>
      </c>
    </row>
    <row r="27" spans="1:18" s="448" customFormat="1" ht="51" x14ac:dyDescent="0.2">
      <c r="A27" s="391">
        <v>15</v>
      </c>
      <c r="B27" s="392" t="s">
        <v>56</v>
      </c>
      <c r="C27" s="881">
        <v>24.63</v>
      </c>
      <c r="D27" s="881">
        <v>24.63</v>
      </c>
      <c r="E27" s="451"/>
      <c r="F27" s="881">
        <v>24.63</v>
      </c>
      <c r="G27" s="366" t="s">
        <v>46</v>
      </c>
      <c r="H27" s="366" t="s">
        <v>57</v>
      </c>
      <c r="I27" s="368" t="s">
        <v>58</v>
      </c>
      <c r="J27" s="368"/>
      <c r="K27" s="937" t="s">
        <v>1931</v>
      </c>
      <c r="L27" s="397" t="s">
        <v>51</v>
      </c>
      <c r="M27" s="397" t="s">
        <v>51</v>
      </c>
      <c r="N27" s="549">
        <v>24.63</v>
      </c>
      <c r="O27" s="1019">
        <f t="shared" si="1"/>
        <v>0</v>
      </c>
      <c r="P27" s="448">
        <v>24.63</v>
      </c>
      <c r="Q27" s="437" t="b">
        <v>1</v>
      </c>
      <c r="R27" s="393">
        <v>24.63</v>
      </c>
    </row>
    <row r="28" spans="1:18" s="448" customFormat="1" ht="25.7" customHeight="1" x14ac:dyDescent="0.2">
      <c r="A28" s="391">
        <v>16</v>
      </c>
      <c r="B28" s="392" t="s">
        <v>87</v>
      </c>
      <c r="C28" s="881">
        <v>0.1</v>
      </c>
      <c r="D28" s="881">
        <v>0.1</v>
      </c>
      <c r="E28" s="393"/>
      <c r="F28" s="881">
        <v>0.1</v>
      </c>
      <c r="G28" s="366" t="s">
        <v>46</v>
      </c>
      <c r="H28" s="366" t="s">
        <v>88</v>
      </c>
      <c r="I28" s="368" t="s">
        <v>48</v>
      </c>
      <c r="J28" s="396" t="s">
        <v>89</v>
      </c>
      <c r="K28" s="937" t="s">
        <v>1931</v>
      </c>
      <c r="L28" s="397" t="s">
        <v>51</v>
      </c>
      <c r="M28" s="397" t="s">
        <v>51</v>
      </c>
      <c r="N28" s="549">
        <v>0.1</v>
      </c>
      <c r="O28" s="1019">
        <f t="shared" si="1"/>
        <v>0</v>
      </c>
      <c r="P28" s="448">
        <v>0.1</v>
      </c>
      <c r="Q28" s="437" t="b">
        <v>1</v>
      </c>
    </row>
    <row r="29" spans="1:18" s="448" customFormat="1" ht="25.7" customHeight="1" x14ac:dyDescent="0.2">
      <c r="A29" s="391">
        <v>17</v>
      </c>
      <c r="B29" s="392" t="s">
        <v>87</v>
      </c>
      <c r="C29" s="881">
        <v>0.09</v>
      </c>
      <c r="D29" s="881">
        <v>0.09</v>
      </c>
      <c r="E29" s="459"/>
      <c r="F29" s="881">
        <v>0.09</v>
      </c>
      <c r="G29" s="366" t="s">
        <v>46</v>
      </c>
      <c r="H29" s="366" t="s">
        <v>88</v>
      </c>
      <c r="I29" s="368" t="s">
        <v>92</v>
      </c>
      <c r="J29" s="368"/>
      <c r="K29" s="937" t="s">
        <v>1931</v>
      </c>
      <c r="L29" s="397" t="s">
        <v>51</v>
      </c>
      <c r="M29" s="397" t="s">
        <v>51</v>
      </c>
      <c r="N29" s="549">
        <v>0.09</v>
      </c>
      <c r="O29" s="1019">
        <f t="shared" si="1"/>
        <v>0</v>
      </c>
      <c r="P29" s="448">
        <v>0.09</v>
      </c>
      <c r="Q29" s="437" t="b">
        <v>1</v>
      </c>
    </row>
    <row r="30" spans="1:18" s="448" customFormat="1" ht="63.75" x14ac:dyDescent="0.2">
      <c r="A30" s="391">
        <v>18</v>
      </c>
      <c r="B30" s="372" t="s">
        <v>108</v>
      </c>
      <c r="C30" s="884">
        <v>2.88</v>
      </c>
      <c r="D30" s="884">
        <v>2.88</v>
      </c>
      <c r="E30" s="465"/>
      <c r="F30" s="884">
        <v>2.88</v>
      </c>
      <c r="G30" s="463" t="s">
        <v>1452</v>
      </c>
      <c r="H30" s="464" t="s">
        <v>57</v>
      </c>
      <c r="I30" s="466" t="s">
        <v>109</v>
      </c>
      <c r="J30" s="368"/>
      <c r="K30" s="937" t="s">
        <v>1937</v>
      </c>
      <c r="L30" s="397" t="s">
        <v>1201</v>
      </c>
      <c r="M30" s="397" t="s">
        <v>51</v>
      </c>
      <c r="N30" s="549">
        <v>2.88</v>
      </c>
      <c r="O30" s="1019">
        <f t="shared" si="1"/>
        <v>0</v>
      </c>
      <c r="P30" s="448">
        <v>6.41</v>
      </c>
      <c r="Q30" s="437" t="b">
        <v>1</v>
      </c>
    </row>
    <row r="31" spans="1:18" s="448" customFormat="1" ht="63.75" x14ac:dyDescent="0.2">
      <c r="A31" s="391">
        <v>19</v>
      </c>
      <c r="B31" s="404" t="s">
        <v>113</v>
      </c>
      <c r="C31" s="887">
        <v>3.25</v>
      </c>
      <c r="D31" s="887">
        <v>3.25</v>
      </c>
      <c r="E31" s="465"/>
      <c r="F31" s="887">
        <v>3.25</v>
      </c>
      <c r="G31" s="395" t="s">
        <v>1453</v>
      </c>
      <c r="H31" s="464" t="s">
        <v>57</v>
      </c>
      <c r="I31" s="394" t="s">
        <v>114</v>
      </c>
      <c r="J31" s="398"/>
      <c r="K31" s="937" t="s">
        <v>1931</v>
      </c>
      <c r="L31" s="397" t="s">
        <v>1201</v>
      </c>
      <c r="M31" s="397" t="s">
        <v>51</v>
      </c>
      <c r="N31" s="549">
        <v>3.25</v>
      </c>
      <c r="O31" s="1019">
        <f t="shared" si="1"/>
        <v>0</v>
      </c>
      <c r="P31" s="448">
        <v>16.54</v>
      </c>
      <c r="Q31" s="437" t="b">
        <v>1</v>
      </c>
    </row>
    <row r="32" spans="1:18" s="448" customFormat="1" ht="51" x14ac:dyDescent="0.2">
      <c r="A32" s="391">
        <v>20</v>
      </c>
      <c r="B32" s="392" t="s">
        <v>118</v>
      </c>
      <c r="C32" s="881">
        <v>0.42</v>
      </c>
      <c r="D32" s="881">
        <v>0.42</v>
      </c>
      <c r="E32" s="465"/>
      <c r="F32" s="881">
        <v>0.42</v>
      </c>
      <c r="G32" s="366" t="s">
        <v>1454</v>
      </c>
      <c r="H32" s="464" t="s">
        <v>57</v>
      </c>
      <c r="I32" s="368" t="s">
        <v>114</v>
      </c>
      <c r="J32" s="368"/>
      <c r="K32" s="937" t="s">
        <v>1931</v>
      </c>
      <c r="L32" s="397" t="s">
        <v>1201</v>
      </c>
      <c r="M32" s="397" t="s">
        <v>51</v>
      </c>
      <c r="N32" s="549">
        <v>0.42</v>
      </c>
      <c r="O32" s="1019">
        <f t="shared" si="1"/>
        <v>0</v>
      </c>
      <c r="P32" s="448">
        <v>23.540000000000003</v>
      </c>
      <c r="Q32" s="437" t="b">
        <v>1</v>
      </c>
    </row>
    <row r="33" spans="1:18" s="448" customFormat="1" ht="63.75" x14ac:dyDescent="0.2">
      <c r="A33" s="391">
        <v>21</v>
      </c>
      <c r="B33" s="392" t="s">
        <v>121</v>
      </c>
      <c r="C33" s="881">
        <v>11.3</v>
      </c>
      <c r="D33" s="881">
        <v>11.3</v>
      </c>
      <c r="E33" s="465"/>
      <c r="F33" s="881">
        <v>11.3</v>
      </c>
      <c r="G33" s="366" t="s">
        <v>1455</v>
      </c>
      <c r="H33" s="464" t="s">
        <v>57</v>
      </c>
      <c r="I33" s="368" t="s">
        <v>122</v>
      </c>
      <c r="J33" s="368"/>
      <c r="K33" s="937" t="s">
        <v>1931</v>
      </c>
      <c r="L33" s="397" t="s">
        <v>1201</v>
      </c>
      <c r="M33" s="397" t="s">
        <v>51</v>
      </c>
      <c r="N33" s="549">
        <v>11.3</v>
      </c>
      <c r="O33" s="1019">
        <f t="shared" si="1"/>
        <v>0</v>
      </c>
      <c r="P33" s="448">
        <v>9.9199999999999982</v>
      </c>
      <c r="Q33" s="437" t="b">
        <v>1</v>
      </c>
    </row>
    <row r="34" spans="1:18" ht="25.5" x14ac:dyDescent="0.2">
      <c r="A34" s="391">
        <v>22</v>
      </c>
      <c r="B34" s="372" t="s">
        <v>442</v>
      </c>
      <c r="C34" s="884">
        <v>2.1</v>
      </c>
      <c r="D34" s="884">
        <v>2.1</v>
      </c>
      <c r="E34" s="441"/>
      <c r="F34" s="884">
        <v>2.1</v>
      </c>
      <c r="G34" s="395" t="s">
        <v>410</v>
      </c>
      <c r="H34" s="395" t="s">
        <v>57</v>
      </c>
      <c r="I34" s="395" t="s">
        <v>109</v>
      </c>
      <c r="J34" s="478" t="s">
        <v>443</v>
      </c>
      <c r="K34" s="379" t="s">
        <v>1931</v>
      </c>
      <c r="L34" s="397" t="s">
        <v>51</v>
      </c>
      <c r="M34" s="397" t="s">
        <v>51</v>
      </c>
      <c r="N34" s="549">
        <v>2.1</v>
      </c>
      <c r="O34" s="1019">
        <f t="shared" si="1"/>
        <v>0</v>
      </c>
      <c r="P34" s="437">
        <v>2.1</v>
      </c>
      <c r="Q34" s="437" t="b">
        <v>1</v>
      </c>
    </row>
    <row r="35" spans="1:18" ht="51" x14ac:dyDescent="0.2">
      <c r="A35" s="391">
        <v>23</v>
      </c>
      <c r="B35" s="392" t="s">
        <v>256</v>
      </c>
      <c r="C35" s="881">
        <v>4.07</v>
      </c>
      <c r="D35" s="881">
        <v>4.07</v>
      </c>
      <c r="E35" s="393"/>
      <c r="F35" s="881">
        <v>4.07</v>
      </c>
      <c r="G35" s="395" t="s">
        <v>1456</v>
      </c>
      <c r="H35" s="405" t="s">
        <v>57</v>
      </c>
      <c r="I35" s="368" t="s">
        <v>98</v>
      </c>
      <c r="J35" s="368"/>
      <c r="K35" s="398" t="s">
        <v>1931</v>
      </c>
      <c r="L35" s="397" t="s">
        <v>51</v>
      </c>
      <c r="M35" s="397" t="s">
        <v>51</v>
      </c>
      <c r="N35" s="549">
        <v>4.07</v>
      </c>
      <c r="O35" s="1019">
        <f t="shared" si="1"/>
        <v>0</v>
      </c>
      <c r="P35" s="437">
        <v>4.0199999999999996</v>
      </c>
      <c r="Q35" s="437" t="b">
        <v>1</v>
      </c>
    </row>
    <row r="36" spans="1:18" s="448" customFormat="1" ht="51" x14ac:dyDescent="0.2">
      <c r="A36" s="391">
        <v>24</v>
      </c>
      <c r="B36" s="372" t="s">
        <v>1438</v>
      </c>
      <c r="C36" s="884">
        <v>0.23</v>
      </c>
      <c r="D36" s="884">
        <v>0.23</v>
      </c>
      <c r="E36" s="465"/>
      <c r="F36" s="884">
        <v>0.23</v>
      </c>
      <c r="G36" s="395" t="s">
        <v>1457</v>
      </c>
      <c r="H36" s="464" t="s">
        <v>57</v>
      </c>
      <c r="I36" s="468" t="s">
        <v>98</v>
      </c>
      <c r="J36" s="396"/>
      <c r="K36" s="937" t="s">
        <v>1931</v>
      </c>
      <c r="L36" s="397" t="s">
        <v>51</v>
      </c>
      <c r="M36" s="397" t="s">
        <v>51</v>
      </c>
      <c r="N36" s="549">
        <v>0.23</v>
      </c>
      <c r="O36" s="1019">
        <f t="shared" si="1"/>
        <v>0</v>
      </c>
      <c r="P36" s="448">
        <v>0.34</v>
      </c>
      <c r="Q36" s="437" t="b">
        <v>1</v>
      </c>
    </row>
    <row r="37" spans="1:18" ht="51" x14ac:dyDescent="0.2">
      <c r="A37" s="391">
        <v>25</v>
      </c>
      <c r="B37" s="392" t="s">
        <v>242</v>
      </c>
      <c r="C37" s="881">
        <v>1.38</v>
      </c>
      <c r="D37" s="881">
        <v>1.38</v>
      </c>
      <c r="E37" s="393"/>
      <c r="F37" s="881">
        <v>1.38</v>
      </c>
      <c r="G37" s="395" t="s">
        <v>1457</v>
      </c>
      <c r="H37" s="405" t="s">
        <v>57</v>
      </c>
      <c r="I37" s="368" t="s">
        <v>98</v>
      </c>
      <c r="J37" s="368"/>
      <c r="K37" s="398" t="s">
        <v>1931</v>
      </c>
      <c r="L37" s="397" t="s">
        <v>51</v>
      </c>
      <c r="M37" s="397" t="s">
        <v>51</v>
      </c>
      <c r="N37" s="549">
        <v>1.38</v>
      </c>
      <c r="O37" s="1019">
        <f t="shared" si="1"/>
        <v>0</v>
      </c>
      <c r="P37" s="437">
        <v>1.38</v>
      </c>
      <c r="Q37" s="437" t="b">
        <v>1</v>
      </c>
    </row>
    <row r="38" spans="1:18" ht="38.25" x14ac:dyDescent="0.2">
      <c r="A38" s="391">
        <v>26</v>
      </c>
      <c r="B38" s="392" t="s">
        <v>236</v>
      </c>
      <c r="C38" s="881">
        <v>0.5</v>
      </c>
      <c r="D38" s="881">
        <v>0.5</v>
      </c>
      <c r="E38" s="393"/>
      <c r="F38" s="881">
        <v>0.5</v>
      </c>
      <c r="G38" s="395" t="s">
        <v>1458</v>
      </c>
      <c r="H38" s="405" t="s">
        <v>57</v>
      </c>
      <c r="I38" s="368" t="s">
        <v>98</v>
      </c>
      <c r="J38" s="368"/>
      <c r="K38" s="398" t="s">
        <v>1931</v>
      </c>
      <c r="L38" s="397" t="s">
        <v>51</v>
      </c>
      <c r="M38" s="397" t="s">
        <v>51</v>
      </c>
      <c r="N38" s="549">
        <v>0.5</v>
      </c>
      <c r="O38" s="1019">
        <f t="shared" si="1"/>
        <v>0</v>
      </c>
      <c r="P38" s="437">
        <v>0.5</v>
      </c>
      <c r="Q38" s="437" t="b">
        <v>1</v>
      </c>
    </row>
    <row r="39" spans="1:18" ht="38.25" x14ac:dyDescent="0.2">
      <c r="A39" s="391">
        <v>27</v>
      </c>
      <c r="B39" s="392" t="s">
        <v>245</v>
      </c>
      <c r="C39" s="942">
        <v>0.23</v>
      </c>
      <c r="D39" s="942">
        <v>0.23</v>
      </c>
      <c r="E39" s="393"/>
      <c r="F39" s="942">
        <v>0.23</v>
      </c>
      <c r="G39" s="395" t="s">
        <v>1444</v>
      </c>
      <c r="H39" s="405" t="s">
        <v>57</v>
      </c>
      <c r="I39" s="368" t="s">
        <v>98</v>
      </c>
      <c r="J39" s="368"/>
      <c r="K39" s="398" t="s">
        <v>1931</v>
      </c>
      <c r="L39" s="397" t="s">
        <v>1201</v>
      </c>
      <c r="M39" s="397" t="s">
        <v>51</v>
      </c>
      <c r="N39" s="549">
        <v>0.23</v>
      </c>
      <c r="O39" s="1019">
        <f t="shared" si="1"/>
        <v>0</v>
      </c>
      <c r="P39" s="437">
        <v>0.65</v>
      </c>
      <c r="Q39" s="437" t="b">
        <v>1</v>
      </c>
    </row>
    <row r="40" spans="1:18" ht="51" x14ac:dyDescent="0.2">
      <c r="A40" s="391">
        <v>28</v>
      </c>
      <c r="B40" s="392" t="s">
        <v>239</v>
      </c>
      <c r="C40" s="942">
        <v>6.85</v>
      </c>
      <c r="D40" s="942">
        <v>6.85</v>
      </c>
      <c r="E40" s="393"/>
      <c r="F40" s="942">
        <v>6.85</v>
      </c>
      <c r="G40" s="395" t="s">
        <v>1444</v>
      </c>
      <c r="H40" s="405" t="s">
        <v>57</v>
      </c>
      <c r="I40" s="368" t="s">
        <v>98</v>
      </c>
      <c r="J40" s="368"/>
      <c r="K40" s="398" t="s">
        <v>1931</v>
      </c>
      <c r="L40" s="397" t="s">
        <v>1201</v>
      </c>
      <c r="M40" s="397" t="s">
        <v>51</v>
      </c>
      <c r="N40" s="549">
        <v>6.85</v>
      </c>
      <c r="O40" s="1019">
        <f t="shared" si="1"/>
        <v>0</v>
      </c>
      <c r="P40" s="437">
        <v>7.5200000000000005</v>
      </c>
      <c r="Q40" s="437" t="b">
        <v>1</v>
      </c>
    </row>
    <row r="41" spans="1:18" ht="63.75" x14ac:dyDescent="0.2">
      <c r="A41" s="391">
        <v>29</v>
      </c>
      <c r="B41" s="392" t="s">
        <v>269</v>
      </c>
      <c r="C41" s="881">
        <v>1.5</v>
      </c>
      <c r="D41" s="881">
        <v>1.5</v>
      </c>
      <c r="E41" s="393"/>
      <c r="F41" s="881">
        <v>1.5</v>
      </c>
      <c r="G41" s="395" t="s">
        <v>1444</v>
      </c>
      <c r="H41" s="405" t="s">
        <v>57</v>
      </c>
      <c r="I41" s="368" t="s">
        <v>98</v>
      </c>
      <c r="J41" s="368"/>
      <c r="K41" s="398" t="s">
        <v>1931</v>
      </c>
      <c r="L41" s="397" t="s">
        <v>51</v>
      </c>
      <c r="M41" s="397" t="s">
        <v>51</v>
      </c>
      <c r="N41" s="549">
        <v>1.5</v>
      </c>
      <c r="O41" s="1019">
        <f t="shared" si="1"/>
        <v>0</v>
      </c>
      <c r="P41" s="437">
        <v>1.5</v>
      </c>
      <c r="Q41" s="437" t="b">
        <v>1</v>
      </c>
    </row>
    <row r="42" spans="1:18" ht="25.5" x14ac:dyDescent="0.2">
      <c r="A42" s="391">
        <v>30</v>
      </c>
      <c r="B42" s="392" t="s">
        <v>259</v>
      </c>
      <c r="C42" s="942">
        <v>0.03</v>
      </c>
      <c r="D42" s="942">
        <v>0.03</v>
      </c>
      <c r="E42" s="393"/>
      <c r="F42" s="942">
        <v>0.03</v>
      </c>
      <c r="G42" s="395" t="s">
        <v>1445</v>
      </c>
      <c r="H42" s="405" t="s">
        <v>57</v>
      </c>
      <c r="I42" s="368" t="s">
        <v>219</v>
      </c>
      <c r="J42" s="368"/>
      <c r="K42" s="398" t="s">
        <v>1931</v>
      </c>
      <c r="L42" s="397" t="s">
        <v>51</v>
      </c>
      <c r="M42" s="397" t="s">
        <v>51</v>
      </c>
      <c r="N42" s="549">
        <v>0.03</v>
      </c>
      <c r="O42" s="1019">
        <f t="shared" si="1"/>
        <v>0</v>
      </c>
      <c r="P42" s="437">
        <v>0.15</v>
      </c>
      <c r="Q42" s="437" t="b">
        <v>1</v>
      </c>
    </row>
    <row r="43" spans="1:18" ht="38.25" x14ac:dyDescent="0.2">
      <c r="A43" s="391">
        <v>31</v>
      </c>
      <c r="B43" s="372" t="s">
        <v>439</v>
      </c>
      <c r="C43" s="942">
        <v>1.82</v>
      </c>
      <c r="D43" s="942">
        <v>1.82</v>
      </c>
      <c r="E43" s="441"/>
      <c r="F43" s="942">
        <v>1.82</v>
      </c>
      <c r="G43" s="395" t="s">
        <v>1459</v>
      </c>
      <c r="H43" s="395" t="s">
        <v>57</v>
      </c>
      <c r="I43" s="395" t="s">
        <v>430</v>
      </c>
      <c r="J43" s="478"/>
      <c r="K43" s="379" t="s">
        <v>1931</v>
      </c>
      <c r="L43" s="397" t="s">
        <v>51</v>
      </c>
      <c r="M43" s="397" t="s">
        <v>51</v>
      </c>
      <c r="N43" s="549">
        <v>1.82</v>
      </c>
      <c r="O43" s="1019">
        <f t="shared" si="1"/>
        <v>0</v>
      </c>
      <c r="P43" s="437">
        <v>4.5199999999999996</v>
      </c>
      <c r="Q43" s="437" t="b">
        <v>1</v>
      </c>
    </row>
    <row r="44" spans="1:18" ht="63.75" x14ac:dyDescent="0.2">
      <c r="A44" s="391">
        <v>32</v>
      </c>
      <c r="B44" s="372" t="s">
        <v>440</v>
      </c>
      <c r="C44" s="884">
        <v>11.5</v>
      </c>
      <c r="D44" s="884">
        <v>11.5</v>
      </c>
      <c r="E44" s="441"/>
      <c r="F44" s="884">
        <v>11.5</v>
      </c>
      <c r="G44" s="395" t="s">
        <v>1460</v>
      </c>
      <c r="H44" s="395" t="s">
        <v>57</v>
      </c>
      <c r="I44" s="395" t="s">
        <v>441</v>
      </c>
      <c r="J44" s="478"/>
      <c r="K44" s="379" t="s">
        <v>1937</v>
      </c>
      <c r="L44" s="397" t="s">
        <v>51</v>
      </c>
      <c r="M44" s="397" t="s">
        <v>51</v>
      </c>
      <c r="N44" s="549">
        <v>11.5</v>
      </c>
      <c r="O44" s="1019">
        <f t="shared" si="1"/>
        <v>0</v>
      </c>
      <c r="P44" s="437">
        <v>11.5</v>
      </c>
      <c r="Q44" s="437" t="b">
        <v>1</v>
      </c>
    </row>
    <row r="45" spans="1:18" ht="63.75" x14ac:dyDescent="0.2">
      <c r="A45" s="391">
        <v>33</v>
      </c>
      <c r="B45" s="372" t="s">
        <v>409</v>
      </c>
      <c r="C45" s="942">
        <v>15.2</v>
      </c>
      <c r="D45" s="942">
        <v>15.2</v>
      </c>
      <c r="E45" s="441"/>
      <c r="F45" s="942">
        <v>15.2</v>
      </c>
      <c r="G45" s="395" t="s">
        <v>1461</v>
      </c>
      <c r="H45" s="395" t="s">
        <v>57</v>
      </c>
      <c r="I45" s="395" t="s">
        <v>411</v>
      </c>
      <c r="J45" s="478"/>
      <c r="K45" s="379" t="s">
        <v>1937</v>
      </c>
      <c r="L45" s="397" t="s">
        <v>51</v>
      </c>
      <c r="M45" s="397" t="s">
        <v>51</v>
      </c>
      <c r="N45" s="549">
        <v>15.2</v>
      </c>
      <c r="O45" s="1019">
        <f t="shared" si="1"/>
        <v>0</v>
      </c>
      <c r="P45" s="448">
        <v>47.52</v>
      </c>
      <c r="Q45" s="437" t="b">
        <v>1</v>
      </c>
      <c r="R45" s="437">
        <v>28.76</v>
      </c>
    </row>
    <row r="46" spans="1:18" ht="76.5" x14ac:dyDescent="0.2">
      <c r="A46" s="391">
        <v>34</v>
      </c>
      <c r="B46" s="372" t="s">
        <v>432</v>
      </c>
      <c r="C46" s="884">
        <v>0.65</v>
      </c>
      <c r="D46" s="884">
        <v>0.65</v>
      </c>
      <c r="E46" s="441"/>
      <c r="F46" s="884">
        <v>0.65</v>
      </c>
      <c r="G46" s="395" t="s">
        <v>46</v>
      </c>
      <c r="H46" s="395" t="s">
        <v>57</v>
      </c>
      <c r="I46" s="395" t="s">
        <v>1878</v>
      </c>
      <c r="J46" s="478"/>
      <c r="K46" s="379" t="s">
        <v>1931</v>
      </c>
      <c r="L46" s="397" t="s">
        <v>51</v>
      </c>
      <c r="M46" s="397" t="s">
        <v>51</v>
      </c>
      <c r="N46" s="549">
        <v>0.65</v>
      </c>
      <c r="O46" s="1019">
        <f t="shared" si="1"/>
        <v>0</v>
      </c>
      <c r="P46" s="437">
        <v>0.65</v>
      </c>
      <c r="Q46" s="437" t="b">
        <v>1</v>
      </c>
    </row>
    <row r="47" spans="1:18" ht="38.25" x14ac:dyDescent="0.2">
      <c r="A47" s="391">
        <v>35</v>
      </c>
      <c r="B47" s="372" t="s">
        <v>434</v>
      </c>
      <c r="C47" s="884">
        <v>0.09</v>
      </c>
      <c r="D47" s="884">
        <v>0.09</v>
      </c>
      <c r="E47" s="441"/>
      <c r="F47" s="884">
        <v>0.09</v>
      </c>
      <c r="G47" s="395" t="s">
        <v>410</v>
      </c>
      <c r="H47" s="395" t="s">
        <v>57</v>
      </c>
      <c r="I47" s="395" t="s">
        <v>424</v>
      </c>
      <c r="J47" s="478" t="s">
        <v>435</v>
      </c>
      <c r="K47" s="379" t="s">
        <v>1931</v>
      </c>
      <c r="L47" s="397" t="s">
        <v>51</v>
      </c>
      <c r="M47" s="397" t="s">
        <v>51</v>
      </c>
      <c r="N47" s="549">
        <v>0.09</v>
      </c>
      <c r="O47" s="1019">
        <f t="shared" si="1"/>
        <v>0</v>
      </c>
      <c r="P47" s="437">
        <v>0.09</v>
      </c>
      <c r="Q47" s="437" t="b">
        <v>1</v>
      </c>
    </row>
    <row r="48" spans="1:18" s="448" customFormat="1" ht="38.25" x14ac:dyDescent="0.2">
      <c r="A48" s="391">
        <v>36</v>
      </c>
      <c r="B48" s="392" t="s">
        <v>1439</v>
      </c>
      <c r="C48" s="881">
        <v>1.4</v>
      </c>
      <c r="D48" s="881">
        <v>1.4</v>
      </c>
      <c r="E48" s="393"/>
      <c r="F48" s="881">
        <v>1.4</v>
      </c>
      <c r="G48" s="366" t="s">
        <v>46</v>
      </c>
      <c r="H48" s="464" t="s">
        <v>57</v>
      </c>
      <c r="I48" s="368" t="s">
        <v>98</v>
      </c>
      <c r="J48" s="368"/>
      <c r="K48" s="937" t="s">
        <v>1931</v>
      </c>
      <c r="L48" s="397" t="s">
        <v>51</v>
      </c>
      <c r="M48" s="397" t="s">
        <v>51</v>
      </c>
      <c r="N48" s="549">
        <v>1.4</v>
      </c>
      <c r="O48" s="1019">
        <f t="shared" si="1"/>
        <v>0</v>
      </c>
      <c r="P48" s="448">
        <v>1.4</v>
      </c>
      <c r="Q48" s="437" t="b">
        <v>1</v>
      </c>
    </row>
    <row r="49" spans="1:17" s="448" customFormat="1" ht="25.5" x14ac:dyDescent="0.2">
      <c r="A49" s="391">
        <v>37</v>
      </c>
      <c r="B49" s="392" t="s">
        <v>125</v>
      </c>
      <c r="C49" s="881">
        <v>0.35</v>
      </c>
      <c r="D49" s="881">
        <v>0.35</v>
      </c>
      <c r="E49" s="413"/>
      <c r="F49" s="881">
        <v>0.35</v>
      </c>
      <c r="G49" s="395" t="s">
        <v>46</v>
      </c>
      <c r="H49" s="464" t="s">
        <v>57</v>
      </c>
      <c r="I49" s="468" t="s">
        <v>109</v>
      </c>
      <c r="J49" s="396" t="s">
        <v>126</v>
      </c>
      <c r="K49" s="937" t="s">
        <v>1931</v>
      </c>
      <c r="L49" s="397" t="s">
        <v>51</v>
      </c>
      <c r="M49" s="397" t="s">
        <v>51</v>
      </c>
      <c r="N49" s="549">
        <v>0.35</v>
      </c>
      <c r="O49" s="1019">
        <f t="shared" si="1"/>
        <v>0</v>
      </c>
      <c r="P49" s="448">
        <v>0.35</v>
      </c>
      <c r="Q49" s="437" t="b">
        <v>1</v>
      </c>
    </row>
    <row r="50" spans="1:17" ht="25.5" x14ac:dyDescent="0.2">
      <c r="A50" s="391">
        <v>38</v>
      </c>
      <c r="B50" s="372" t="s">
        <v>403</v>
      </c>
      <c r="C50" s="884">
        <v>0.36</v>
      </c>
      <c r="D50" s="884">
        <v>0.36</v>
      </c>
      <c r="E50" s="441"/>
      <c r="F50" s="884">
        <v>0.36</v>
      </c>
      <c r="G50" s="395" t="s">
        <v>1462</v>
      </c>
      <c r="H50" s="395" t="s">
        <v>57</v>
      </c>
      <c r="I50" s="395" t="s">
        <v>219</v>
      </c>
      <c r="J50" s="396" t="s">
        <v>156</v>
      </c>
      <c r="K50" s="379" t="s">
        <v>1931</v>
      </c>
      <c r="L50" s="397" t="s">
        <v>51</v>
      </c>
      <c r="M50" s="397" t="s">
        <v>51</v>
      </c>
      <c r="N50" s="549">
        <v>0.36</v>
      </c>
      <c r="O50" s="1019">
        <f t="shared" si="1"/>
        <v>0</v>
      </c>
      <c r="P50" s="448">
        <v>0.36</v>
      </c>
      <c r="Q50" s="437" t="b">
        <v>1</v>
      </c>
    </row>
    <row r="51" spans="1:17" s="448" customFormat="1" ht="25.5" x14ac:dyDescent="0.2">
      <c r="A51" s="391">
        <v>39</v>
      </c>
      <c r="B51" s="372" t="s">
        <v>140</v>
      </c>
      <c r="C51" s="884">
        <v>0.85999999999999988</v>
      </c>
      <c r="D51" s="884">
        <v>0.85999999999999988</v>
      </c>
      <c r="E51" s="469"/>
      <c r="F51" s="884">
        <v>0.85999999999999988</v>
      </c>
      <c r="G51" s="395" t="s">
        <v>1444</v>
      </c>
      <c r="H51" s="464" t="s">
        <v>57</v>
      </c>
      <c r="I51" s="406" t="s">
        <v>98</v>
      </c>
      <c r="J51" s="478"/>
      <c r="K51" s="937" t="s">
        <v>1931</v>
      </c>
      <c r="L51" s="397" t="s">
        <v>1201</v>
      </c>
      <c r="M51" s="397" t="s">
        <v>51</v>
      </c>
      <c r="N51" s="549">
        <v>0.85999999999999988</v>
      </c>
      <c r="O51" s="1019">
        <f t="shared" si="1"/>
        <v>0</v>
      </c>
      <c r="P51" s="448">
        <v>0.85999999999999988</v>
      </c>
      <c r="Q51" s="437" t="b">
        <v>1</v>
      </c>
    </row>
    <row r="52" spans="1:17" ht="38.25" x14ac:dyDescent="0.2">
      <c r="A52" s="391">
        <v>40</v>
      </c>
      <c r="B52" s="372" t="s">
        <v>144</v>
      </c>
      <c r="C52" s="884">
        <v>1.5</v>
      </c>
      <c r="D52" s="884">
        <v>1.5</v>
      </c>
      <c r="E52" s="469"/>
      <c r="F52" s="884">
        <v>1.5</v>
      </c>
      <c r="G52" s="395" t="s">
        <v>46</v>
      </c>
      <c r="H52" s="464" t="s">
        <v>57</v>
      </c>
      <c r="I52" s="406" t="s">
        <v>98</v>
      </c>
      <c r="J52" s="478"/>
      <c r="K52" s="937" t="s">
        <v>1931</v>
      </c>
      <c r="L52" s="397" t="s">
        <v>51</v>
      </c>
      <c r="M52" s="397" t="s">
        <v>51</v>
      </c>
      <c r="N52" s="549">
        <v>1.5</v>
      </c>
      <c r="O52" s="1019">
        <f t="shared" si="1"/>
        <v>0</v>
      </c>
      <c r="P52" s="437">
        <v>1.5</v>
      </c>
      <c r="Q52" s="437" t="b">
        <v>1</v>
      </c>
    </row>
    <row r="53" spans="1:17" ht="25.5" x14ac:dyDescent="0.2">
      <c r="A53" s="391">
        <v>41</v>
      </c>
      <c r="B53" s="392" t="s">
        <v>227</v>
      </c>
      <c r="C53" s="881">
        <v>0.01</v>
      </c>
      <c r="D53" s="881">
        <v>0.01</v>
      </c>
      <c r="E53" s="393"/>
      <c r="F53" s="881">
        <v>0.01</v>
      </c>
      <c r="G53" s="395" t="s">
        <v>1444</v>
      </c>
      <c r="H53" s="405" t="s">
        <v>57</v>
      </c>
      <c r="I53" s="368" t="s">
        <v>98</v>
      </c>
      <c r="J53" s="368"/>
      <c r="K53" s="398" t="s">
        <v>1931</v>
      </c>
      <c r="L53" s="397" t="s">
        <v>51</v>
      </c>
      <c r="M53" s="397" t="s">
        <v>51</v>
      </c>
      <c r="N53" s="549">
        <v>0.01</v>
      </c>
      <c r="O53" s="1019">
        <f t="shared" si="1"/>
        <v>0</v>
      </c>
      <c r="P53" s="437">
        <v>0.01</v>
      </c>
      <c r="Q53" s="437" t="b">
        <v>1</v>
      </c>
    </row>
    <row r="54" spans="1:17" ht="25.5" x14ac:dyDescent="0.2">
      <c r="A54" s="391">
        <v>42</v>
      </c>
      <c r="B54" s="392" t="s">
        <v>231</v>
      </c>
      <c r="C54" s="881">
        <v>0.06</v>
      </c>
      <c r="D54" s="881">
        <v>0.06</v>
      </c>
      <c r="E54" s="393"/>
      <c r="F54" s="881">
        <v>0.06</v>
      </c>
      <c r="G54" s="395" t="s">
        <v>46</v>
      </c>
      <c r="H54" s="405" t="s">
        <v>57</v>
      </c>
      <c r="I54" s="368" t="s">
        <v>98</v>
      </c>
      <c r="J54" s="368"/>
      <c r="K54" s="398" t="s">
        <v>1931</v>
      </c>
      <c r="L54" s="397" t="s">
        <v>51</v>
      </c>
      <c r="M54" s="397" t="s">
        <v>51</v>
      </c>
      <c r="N54" s="549">
        <v>0.06</v>
      </c>
      <c r="O54" s="1019">
        <f t="shared" si="1"/>
        <v>0</v>
      </c>
      <c r="P54" s="437">
        <v>0.06</v>
      </c>
      <c r="Q54" s="437" t="b">
        <v>1</v>
      </c>
    </row>
    <row r="55" spans="1:17" s="448" customFormat="1" ht="25.7" customHeight="1" x14ac:dyDescent="0.2">
      <c r="A55" s="391">
        <v>43</v>
      </c>
      <c r="B55" s="392" t="s">
        <v>161</v>
      </c>
      <c r="C55" s="881">
        <v>10.98</v>
      </c>
      <c r="D55" s="881">
        <v>10.98</v>
      </c>
      <c r="E55" s="393"/>
      <c r="F55" s="881">
        <v>10.98</v>
      </c>
      <c r="G55" s="395" t="s">
        <v>46</v>
      </c>
      <c r="H55" s="405" t="s">
        <v>46</v>
      </c>
      <c r="I55" s="468" t="s">
        <v>162</v>
      </c>
      <c r="J55" s="368" t="s">
        <v>89</v>
      </c>
      <c r="K55" s="937" t="s">
        <v>1931</v>
      </c>
      <c r="L55" s="397" t="s">
        <v>51</v>
      </c>
      <c r="M55" s="397" t="s">
        <v>51</v>
      </c>
      <c r="N55" s="549">
        <v>10.98</v>
      </c>
      <c r="O55" s="1019">
        <f t="shared" si="1"/>
        <v>0</v>
      </c>
      <c r="P55" s="448">
        <v>10.98</v>
      </c>
      <c r="Q55" s="437" t="b">
        <v>1</v>
      </c>
    </row>
    <row r="56" spans="1:17" s="448" customFormat="1" ht="51" x14ac:dyDescent="0.2">
      <c r="A56" s="391">
        <v>44</v>
      </c>
      <c r="B56" s="392" t="s">
        <v>177</v>
      </c>
      <c r="C56" s="881">
        <v>90.38</v>
      </c>
      <c r="D56" s="881">
        <v>90.38</v>
      </c>
      <c r="E56" s="393"/>
      <c r="F56" s="881">
        <v>90.38</v>
      </c>
      <c r="G56" s="395" t="s">
        <v>1440</v>
      </c>
      <c r="H56" s="395" t="s">
        <v>178</v>
      </c>
      <c r="I56" s="406" t="s">
        <v>179</v>
      </c>
      <c r="J56" s="487" t="s">
        <v>89</v>
      </c>
      <c r="K56" s="937" t="s">
        <v>1931</v>
      </c>
      <c r="L56" s="397" t="s">
        <v>51</v>
      </c>
      <c r="M56" s="397" t="s">
        <v>51</v>
      </c>
      <c r="N56" s="549">
        <v>90.38</v>
      </c>
      <c r="O56" s="1019">
        <f t="shared" si="1"/>
        <v>0</v>
      </c>
      <c r="P56" s="448">
        <v>94.24</v>
      </c>
      <c r="Q56" s="437" t="b">
        <v>1</v>
      </c>
    </row>
    <row r="57" spans="1:17" s="448" customFormat="1" ht="63.75" x14ac:dyDescent="0.2">
      <c r="A57" s="391">
        <v>45</v>
      </c>
      <c r="B57" s="392" t="s">
        <v>166</v>
      </c>
      <c r="C57" s="881">
        <v>7.5</v>
      </c>
      <c r="D57" s="881">
        <v>7.5</v>
      </c>
      <c r="E57" s="393"/>
      <c r="F57" s="881">
        <v>7.5</v>
      </c>
      <c r="G57" s="366" t="s">
        <v>46</v>
      </c>
      <c r="H57" s="395" t="s">
        <v>167</v>
      </c>
      <c r="I57" s="368" t="s">
        <v>168</v>
      </c>
      <c r="J57" s="368" t="s">
        <v>169</v>
      </c>
      <c r="K57" s="937" t="s">
        <v>1931</v>
      </c>
      <c r="L57" s="397" t="s">
        <v>67</v>
      </c>
      <c r="M57" s="397" t="s">
        <v>51</v>
      </c>
      <c r="N57" s="549">
        <v>7.5</v>
      </c>
      <c r="O57" s="1019">
        <f t="shared" si="1"/>
        <v>0</v>
      </c>
      <c r="P57" s="448">
        <v>7.5</v>
      </c>
      <c r="Q57" s="437" t="b">
        <v>1</v>
      </c>
    </row>
    <row r="58" spans="1:17" s="448" customFormat="1" ht="63.75" x14ac:dyDescent="0.2">
      <c r="A58" s="391">
        <v>46</v>
      </c>
      <c r="B58" s="392" t="s">
        <v>173</v>
      </c>
      <c r="C58" s="881">
        <v>16.39</v>
      </c>
      <c r="D58" s="881">
        <v>16.39</v>
      </c>
      <c r="E58" s="413"/>
      <c r="F58" s="881">
        <v>16.39</v>
      </c>
      <c r="G58" s="395" t="s">
        <v>46</v>
      </c>
      <c r="H58" s="395" t="s">
        <v>167</v>
      </c>
      <c r="I58" s="466" t="s">
        <v>174</v>
      </c>
      <c r="J58" s="487" t="s">
        <v>156</v>
      </c>
      <c r="K58" s="937" t="s">
        <v>1931</v>
      </c>
      <c r="L58" s="397" t="s">
        <v>67</v>
      </c>
      <c r="M58" s="397" t="s">
        <v>51</v>
      </c>
      <c r="N58" s="549">
        <v>16.39</v>
      </c>
      <c r="O58" s="1019">
        <f t="shared" si="1"/>
        <v>0</v>
      </c>
      <c r="P58" s="448">
        <v>16.39</v>
      </c>
      <c r="Q58" s="437" t="b">
        <v>1</v>
      </c>
    </row>
    <row r="59" spans="1:17" s="448" customFormat="1" ht="34.700000000000003" customHeight="1" x14ac:dyDescent="0.2">
      <c r="A59" s="391">
        <v>47</v>
      </c>
      <c r="B59" s="443" t="s">
        <v>324</v>
      </c>
      <c r="C59" s="883">
        <v>1.81</v>
      </c>
      <c r="D59" s="883">
        <v>1.81</v>
      </c>
      <c r="E59" s="473"/>
      <c r="F59" s="883">
        <v>1.81</v>
      </c>
      <c r="G59" s="374" t="s">
        <v>46</v>
      </c>
      <c r="H59" s="375" t="s">
        <v>325</v>
      </c>
      <c r="I59" s="944" t="s">
        <v>326</v>
      </c>
      <c r="J59" s="497" t="s">
        <v>327</v>
      </c>
      <c r="K59" s="938" t="s">
        <v>1931</v>
      </c>
      <c r="L59" s="397" t="s">
        <v>51</v>
      </c>
      <c r="M59" s="397" t="s">
        <v>51</v>
      </c>
      <c r="N59" s="549">
        <v>1.81</v>
      </c>
      <c r="O59" s="1019">
        <f t="shared" si="1"/>
        <v>0</v>
      </c>
      <c r="P59" s="437">
        <v>1.81</v>
      </c>
      <c r="Q59" s="437" t="b">
        <v>1</v>
      </c>
    </row>
    <row r="60" spans="1:17" ht="25.7" customHeight="1" x14ac:dyDescent="0.2">
      <c r="A60" s="391">
        <v>48</v>
      </c>
      <c r="B60" s="372" t="s">
        <v>360</v>
      </c>
      <c r="C60" s="884">
        <v>0.3</v>
      </c>
      <c r="D60" s="884">
        <v>0.3</v>
      </c>
      <c r="E60" s="441"/>
      <c r="F60" s="884">
        <v>0.3</v>
      </c>
      <c r="G60" s="395" t="s">
        <v>46</v>
      </c>
      <c r="H60" s="405" t="s">
        <v>938</v>
      </c>
      <c r="I60" s="468" t="s">
        <v>92</v>
      </c>
      <c r="J60" s="478"/>
      <c r="K60" s="379" t="s">
        <v>1931</v>
      </c>
      <c r="L60" s="397" t="s">
        <v>51</v>
      </c>
      <c r="M60" s="397" t="s">
        <v>51</v>
      </c>
      <c r="N60" s="549">
        <v>0.3</v>
      </c>
      <c r="O60" s="1019">
        <f t="shared" si="1"/>
        <v>0</v>
      </c>
      <c r="P60" s="448">
        <v>0.3</v>
      </c>
      <c r="Q60" s="437" t="b">
        <v>1</v>
      </c>
    </row>
    <row r="61" spans="1:17" ht="25.7" customHeight="1" x14ac:dyDescent="0.2">
      <c r="A61" s="391">
        <v>49</v>
      </c>
      <c r="B61" s="372" t="s">
        <v>364</v>
      </c>
      <c r="C61" s="884">
        <v>0.3</v>
      </c>
      <c r="D61" s="884">
        <v>0.3</v>
      </c>
      <c r="E61" s="441"/>
      <c r="F61" s="884">
        <v>0.3</v>
      </c>
      <c r="G61" s="395" t="s">
        <v>46</v>
      </c>
      <c r="H61" s="405" t="s">
        <v>938</v>
      </c>
      <c r="I61" s="468" t="s">
        <v>92</v>
      </c>
      <c r="J61" s="478"/>
      <c r="K61" s="379" t="s">
        <v>1931</v>
      </c>
      <c r="L61" s="397" t="s">
        <v>51</v>
      </c>
      <c r="M61" s="397" t="s">
        <v>51</v>
      </c>
      <c r="N61" s="549">
        <v>0.3</v>
      </c>
      <c r="O61" s="1019">
        <f t="shared" si="1"/>
        <v>0</v>
      </c>
      <c r="P61" s="437">
        <v>0.3</v>
      </c>
      <c r="Q61" s="437" t="b">
        <v>1</v>
      </c>
    </row>
    <row r="62" spans="1:17" s="448" customFormat="1" ht="25.7" customHeight="1" x14ac:dyDescent="0.2">
      <c r="A62" s="391">
        <v>50</v>
      </c>
      <c r="B62" s="372" t="s">
        <v>382</v>
      </c>
      <c r="C62" s="884">
        <v>0.23</v>
      </c>
      <c r="D62" s="884">
        <v>0.23</v>
      </c>
      <c r="E62" s="441"/>
      <c r="F62" s="884">
        <v>0.23</v>
      </c>
      <c r="G62" s="395" t="s">
        <v>46</v>
      </c>
      <c r="H62" s="405" t="s">
        <v>383</v>
      </c>
      <c r="I62" s="468" t="s">
        <v>335</v>
      </c>
      <c r="J62" s="478"/>
      <c r="K62" s="379" t="s">
        <v>1931</v>
      </c>
      <c r="L62" s="397" t="s">
        <v>384</v>
      </c>
      <c r="M62" s="397" t="s">
        <v>51</v>
      </c>
      <c r="N62" s="549">
        <v>0.23</v>
      </c>
      <c r="O62" s="1019">
        <f t="shared" si="1"/>
        <v>0</v>
      </c>
      <c r="P62" s="448">
        <v>0.23</v>
      </c>
      <c r="Q62" s="437" t="b">
        <v>1</v>
      </c>
    </row>
    <row r="63" spans="1:17" ht="23.1" customHeight="1" x14ac:dyDescent="0.2">
      <c r="A63" s="391">
        <v>51</v>
      </c>
      <c r="B63" s="443" t="s">
        <v>275</v>
      </c>
      <c r="C63" s="883">
        <v>69</v>
      </c>
      <c r="D63" s="883">
        <v>69</v>
      </c>
      <c r="E63" s="445"/>
      <c r="F63" s="883">
        <v>69</v>
      </c>
      <c r="G63" s="374" t="s">
        <v>46</v>
      </c>
      <c r="H63" s="375" t="s">
        <v>276</v>
      </c>
      <c r="I63" s="376" t="s">
        <v>277</v>
      </c>
      <c r="J63" s="376"/>
      <c r="K63" s="715" t="s">
        <v>1931</v>
      </c>
      <c r="L63" s="397" t="s">
        <v>51</v>
      </c>
      <c r="M63" s="397" t="s">
        <v>51</v>
      </c>
      <c r="N63" s="549">
        <v>69</v>
      </c>
      <c r="O63" s="1019">
        <f t="shared" si="1"/>
        <v>0</v>
      </c>
      <c r="P63" s="437">
        <v>69</v>
      </c>
      <c r="Q63" s="437" t="b">
        <v>1</v>
      </c>
    </row>
    <row r="64" spans="1:17" ht="25.7" customHeight="1" x14ac:dyDescent="0.2">
      <c r="A64" s="391">
        <v>52</v>
      </c>
      <c r="B64" s="372" t="s">
        <v>447</v>
      </c>
      <c r="C64" s="884">
        <v>0.19</v>
      </c>
      <c r="D64" s="884">
        <v>0.19</v>
      </c>
      <c r="E64" s="441"/>
      <c r="F64" s="884">
        <v>0.19</v>
      </c>
      <c r="G64" s="374" t="s">
        <v>46</v>
      </c>
      <c r="H64" s="375" t="s">
        <v>448</v>
      </c>
      <c r="I64" s="376" t="s">
        <v>162</v>
      </c>
      <c r="J64" s="478" t="s">
        <v>89</v>
      </c>
      <c r="K64" s="379" t="s">
        <v>1931</v>
      </c>
      <c r="L64" s="378" t="s">
        <v>1945</v>
      </c>
      <c r="M64" s="397" t="s">
        <v>51</v>
      </c>
      <c r="N64" s="549">
        <v>0.19</v>
      </c>
      <c r="O64" s="1019">
        <f t="shared" si="1"/>
        <v>0</v>
      </c>
      <c r="P64" s="437">
        <v>0.19</v>
      </c>
      <c r="Q64" s="437" t="b">
        <v>1</v>
      </c>
    </row>
    <row r="65" spans="1:17" ht="25.7" customHeight="1" x14ac:dyDescent="0.2">
      <c r="A65" s="391">
        <v>53</v>
      </c>
      <c r="B65" s="372" t="s">
        <v>452</v>
      </c>
      <c r="C65" s="884">
        <v>0.2</v>
      </c>
      <c r="D65" s="884">
        <v>0.2</v>
      </c>
      <c r="E65" s="441"/>
      <c r="F65" s="884">
        <v>0.2</v>
      </c>
      <c r="G65" s="374" t="s">
        <v>46</v>
      </c>
      <c r="H65" s="375" t="s">
        <v>448</v>
      </c>
      <c r="I65" s="376" t="s">
        <v>335</v>
      </c>
      <c r="J65" s="478" t="s">
        <v>453</v>
      </c>
      <c r="K65" s="379" t="s">
        <v>1931</v>
      </c>
      <c r="L65" s="378" t="s">
        <v>1945</v>
      </c>
      <c r="M65" s="397" t="s">
        <v>51</v>
      </c>
      <c r="N65" s="549">
        <v>0.2</v>
      </c>
      <c r="O65" s="1019">
        <f t="shared" si="1"/>
        <v>0</v>
      </c>
      <c r="P65" s="437">
        <v>0.2</v>
      </c>
      <c r="Q65" s="437" t="b">
        <v>1</v>
      </c>
    </row>
    <row r="66" spans="1:17" ht="25.7" customHeight="1" x14ac:dyDescent="0.2">
      <c r="A66" s="391">
        <v>54</v>
      </c>
      <c r="B66" s="372" t="s">
        <v>454</v>
      </c>
      <c r="C66" s="884">
        <v>0.15</v>
      </c>
      <c r="D66" s="884">
        <v>0.15</v>
      </c>
      <c r="E66" s="441"/>
      <c r="F66" s="884">
        <v>0.15</v>
      </c>
      <c r="G66" s="374" t="s">
        <v>455</v>
      </c>
      <c r="H66" s="375" t="s">
        <v>448</v>
      </c>
      <c r="I66" s="376" t="s">
        <v>456</v>
      </c>
      <c r="J66" s="478" t="s">
        <v>457</v>
      </c>
      <c r="K66" s="379" t="s">
        <v>1931</v>
      </c>
      <c r="L66" s="378" t="s">
        <v>1945</v>
      </c>
      <c r="M66" s="397" t="s">
        <v>51</v>
      </c>
      <c r="N66" s="549">
        <v>0.15</v>
      </c>
      <c r="O66" s="1019">
        <f t="shared" si="1"/>
        <v>0</v>
      </c>
      <c r="P66" s="437">
        <v>0.15</v>
      </c>
      <c r="Q66" s="437" t="b">
        <v>1</v>
      </c>
    </row>
    <row r="67" spans="1:17" ht="36" customHeight="1" x14ac:dyDescent="0.2">
      <c r="A67" s="391">
        <v>55</v>
      </c>
      <c r="B67" s="716" t="s">
        <v>464</v>
      </c>
      <c r="C67" s="717">
        <v>6</v>
      </c>
      <c r="D67" s="717">
        <v>6</v>
      </c>
      <c r="E67" s="441"/>
      <c r="F67" s="717">
        <v>6</v>
      </c>
      <c r="G67" s="718" t="s">
        <v>1441</v>
      </c>
      <c r="H67" s="375" t="s">
        <v>1622</v>
      </c>
      <c r="I67" s="719" t="s">
        <v>219</v>
      </c>
      <c r="J67" s="478" t="s">
        <v>156</v>
      </c>
      <c r="K67" s="379" t="s">
        <v>1931</v>
      </c>
      <c r="L67" s="378"/>
      <c r="M67" s="379" t="s">
        <v>51</v>
      </c>
      <c r="N67" s="549">
        <v>6</v>
      </c>
      <c r="O67" s="1019">
        <f t="shared" si="1"/>
        <v>0</v>
      </c>
    </row>
    <row r="68" spans="1:17" ht="60" x14ac:dyDescent="0.2">
      <c r="A68" s="391">
        <v>56</v>
      </c>
      <c r="B68" s="372" t="s">
        <v>490</v>
      </c>
      <c r="C68" s="884">
        <v>7.45</v>
      </c>
      <c r="D68" s="884">
        <v>7.45</v>
      </c>
      <c r="E68" s="479"/>
      <c r="F68" s="884">
        <v>7.45</v>
      </c>
      <c r="G68" s="374" t="s">
        <v>46</v>
      </c>
      <c r="H68" s="374" t="s">
        <v>167</v>
      </c>
      <c r="I68" s="376" t="s">
        <v>174</v>
      </c>
      <c r="J68" s="478" t="s">
        <v>443</v>
      </c>
      <c r="K68" s="379" t="s">
        <v>1931</v>
      </c>
      <c r="L68" s="378" t="s">
        <v>1941</v>
      </c>
      <c r="M68" s="397" t="s">
        <v>51</v>
      </c>
      <c r="N68" s="549">
        <v>7.45</v>
      </c>
      <c r="O68" s="1019">
        <f t="shared" si="1"/>
        <v>0</v>
      </c>
      <c r="P68" s="437">
        <v>7.45</v>
      </c>
      <c r="Q68" s="437" t="b">
        <v>1</v>
      </c>
    </row>
    <row r="69" spans="1:17" ht="77.099999999999994" customHeight="1" x14ac:dyDescent="0.2">
      <c r="A69" s="391">
        <v>57</v>
      </c>
      <c r="B69" s="372" t="s">
        <v>513</v>
      </c>
      <c r="C69" s="884">
        <v>0.12</v>
      </c>
      <c r="D69" s="884">
        <v>0.12</v>
      </c>
      <c r="E69" s="441"/>
      <c r="F69" s="884">
        <v>0.12</v>
      </c>
      <c r="G69" s="374" t="s">
        <v>46</v>
      </c>
      <c r="H69" s="375" t="s">
        <v>488</v>
      </c>
      <c r="I69" s="376" t="s">
        <v>509</v>
      </c>
      <c r="J69" s="478" t="s">
        <v>514</v>
      </c>
      <c r="K69" s="379" t="s">
        <v>1931</v>
      </c>
      <c r="L69" s="378" t="s">
        <v>1941</v>
      </c>
      <c r="M69" s="397" t="s">
        <v>51</v>
      </c>
      <c r="N69" s="549">
        <v>0.12</v>
      </c>
      <c r="O69" s="1019">
        <f t="shared" si="1"/>
        <v>0</v>
      </c>
      <c r="P69" s="437">
        <v>0.12</v>
      </c>
      <c r="Q69" s="437" t="b">
        <v>1</v>
      </c>
    </row>
    <row r="70" spans="1:17" ht="38.65" customHeight="1" x14ac:dyDescent="0.2">
      <c r="A70" s="391">
        <v>58</v>
      </c>
      <c r="B70" s="372" t="s">
        <v>507</v>
      </c>
      <c r="C70" s="884">
        <v>1.58</v>
      </c>
      <c r="D70" s="884">
        <v>1.58</v>
      </c>
      <c r="E70" s="441"/>
      <c r="F70" s="884">
        <v>1.58</v>
      </c>
      <c r="G70" s="374" t="s">
        <v>46</v>
      </c>
      <c r="H70" s="374" t="s">
        <v>1995</v>
      </c>
      <c r="I70" s="376" t="s">
        <v>509</v>
      </c>
      <c r="J70" s="478" t="s">
        <v>510</v>
      </c>
      <c r="K70" s="379" t="s">
        <v>1931</v>
      </c>
      <c r="L70" s="378" t="s">
        <v>1941</v>
      </c>
      <c r="M70" s="397" t="s">
        <v>51</v>
      </c>
      <c r="N70" s="549">
        <v>1.58</v>
      </c>
      <c r="O70" s="1019">
        <f t="shared" si="1"/>
        <v>0</v>
      </c>
      <c r="P70" s="437">
        <v>1.58</v>
      </c>
      <c r="Q70" s="437" t="b">
        <v>1</v>
      </c>
    </row>
    <row r="71" spans="1:17" ht="64.349999999999994" customHeight="1" x14ac:dyDescent="0.2">
      <c r="A71" s="391">
        <v>59</v>
      </c>
      <c r="B71" s="372" t="s">
        <v>495</v>
      </c>
      <c r="C71" s="884">
        <v>0.1</v>
      </c>
      <c r="D71" s="884">
        <v>0.1</v>
      </c>
      <c r="E71" s="441"/>
      <c r="F71" s="884">
        <v>0.1</v>
      </c>
      <c r="G71" s="374" t="s">
        <v>46</v>
      </c>
      <c r="H71" s="375" t="s">
        <v>488</v>
      </c>
      <c r="I71" s="376" t="s">
        <v>179</v>
      </c>
      <c r="J71" s="478" t="s">
        <v>496</v>
      </c>
      <c r="K71" s="379" t="s">
        <v>1931</v>
      </c>
      <c r="L71" s="378" t="s">
        <v>1941</v>
      </c>
      <c r="M71" s="397" t="s">
        <v>51</v>
      </c>
      <c r="N71" s="549">
        <v>0.1</v>
      </c>
      <c r="O71" s="1019">
        <f t="shared" si="1"/>
        <v>0</v>
      </c>
      <c r="P71" s="437">
        <v>0.1</v>
      </c>
      <c r="Q71" s="437" t="b">
        <v>1</v>
      </c>
    </row>
    <row r="72" spans="1:17" ht="38.65" customHeight="1" x14ac:dyDescent="0.2">
      <c r="A72" s="391">
        <v>60</v>
      </c>
      <c r="B72" s="372" t="s">
        <v>502</v>
      </c>
      <c r="C72" s="884">
        <v>0.12</v>
      </c>
      <c r="D72" s="884">
        <v>0.12</v>
      </c>
      <c r="E72" s="441"/>
      <c r="F72" s="884">
        <v>0.12</v>
      </c>
      <c r="G72" s="374" t="s">
        <v>46</v>
      </c>
      <c r="H72" s="375" t="s">
        <v>488</v>
      </c>
      <c r="I72" s="376" t="s">
        <v>393</v>
      </c>
      <c r="J72" s="478" t="s">
        <v>503</v>
      </c>
      <c r="K72" s="379" t="s">
        <v>1931</v>
      </c>
      <c r="L72" s="378" t="s">
        <v>1941</v>
      </c>
      <c r="M72" s="397" t="s">
        <v>51</v>
      </c>
      <c r="N72" s="549">
        <v>0.12</v>
      </c>
      <c r="O72" s="1019">
        <f t="shared" si="1"/>
        <v>0</v>
      </c>
      <c r="P72" s="437">
        <v>0.12</v>
      </c>
      <c r="Q72" s="437" t="b">
        <v>1</v>
      </c>
    </row>
    <row r="73" spans="1:17" ht="38.25" x14ac:dyDescent="0.2">
      <c r="A73" s="391">
        <v>61</v>
      </c>
      <c r="B73" s="372" t="s">
        <v>519</v>
      </c>
      <c r="C73" s="884">
        <v>0.02</v>
      </c>
      <c r="D73" s="884">
        <v>0.02</v>
      </c>
      <c r="E73" s="441"/>
      <c r="F73" s="884">
        <v>0.02</v>
      </c>
      <c r="G73" s="374" t="s">
        <v>46</v>
      </c>
      <c r="H73" s="375" t="s">
        <v>57</v>
      </c>
      <c r="I73" s="376" t="s">
        <v>520</v>
      </c>
      <c r="J73" s="478" t="s">
        <v>521</v>
      </c>
      <c r="K73" s="379" t="s">
        <v>1931</v>
      </c>
      <c r="L73" s="378" t="s">
        <v>1942</v>
      </c>
      <c r="M73" s="397" t="s">
        <v>51</v>
      </c>
      <c r="N73" s="549">
        <v>0.02</v>
      </c>
      <c r="O73" s="1019">
        <f t="shared" si="1"/>
        <v>0</v>
      </c>
      <c r="P73" s="437">
        <v>0.02</v>
      </c>
      <c r="Q73" s="437" t="b">
        <v>1</v>
      </c>
    </row>
    <row r="74" spans="1:17" ht="38.25" x14ac:dyDescent="0.2">
      <c r="A74" s="391">
        <v>62</v>
      </c>
      <c r="B74" s="372" t="s">
        <v>525</v>
      </c>
      <c r="C74" s="884">
        <v>0.09</v>
      </c>
      <c r="D74" s="884">
        <v>0.09</v>
      </c>
      <c r="E74" s="441"/>
      <c r="F74" s="884">
        <v>0.09</v>
      </c>
      <c r="G74" s="374" t="s">
        <v>46</v>
      </c>
      <c r="H74" s="375" t="s">
        <v>57</v>
      </c>
      <c r="I74" s="376" t="s">
        <v>526</v>
      </c>
      <c r="J74" s="478" t="s">
        <v>527</v>
      </c>
      <c r="K74" s="379" t="s">
        <v>1931</v>
      </c>
      <c r="L74" s="378" t="s">
        <v>1942</v>
      </c>
      <c r="M74" s="397" t="s">
        <v>51</v>
      </c>
      <c r="N74" s="549">
        <v>0.09</v>
      </c>
      <c r="O74" s="1019">
        <f t="shared" si="1"/>
        <v>0</v>
      </c>
      <c r="P74" s="437">
        <v>0.09</v>
      </c>
      <c r="Q74" s="437" t="b">
        <v>1</v>
      </c>
    </row>
    <row r="75" spans="1:17" ht="38.25" x14ac:dyDescent="0.2">
      <c r="A75" s="391">
        <v>63</v>
      </c>
      <c r="B75" s="372" t="s">
        <v>529</v>
      </c>
      <c r="C75" s="884">
        <v>0.59</v>
      </c>
      <c r="D75" s="884">
        <v>0.59</v>
      </c>
      <c r="E75" s="441"/>
      <c r="F75" s="884">
        <v>0.59</v>
      </c>
      <c r="G75" s="374" t="s">
        <v>46</v>
      </c>
      <c r="H75" s="375" t="s">
        <v>57</v>
      </c>
      <c r="I75" s="376" t="s">
        <v>526</v>
      </c>
      <c r="J75" s="478" t="s">
        <v>530</v>
      </c>
      <c r="K75" s="379" t="s">
        <v>1931</v>
      </c>
      <c r="L75" s="378" t="s">
        <v>1942</v>
      </c>
      <c r="M75" s="397" t="s">
        <v>51</v>
      </c>
      <c r="N75" s="549">
        <v>0.59</v>
      </c>
      <c r="O75" s="1019">
        <f t="shared" si="1"/>
        <v>0</v>
      </c>
      <c r="P75" s="437">
        <v>0.59</v>
      </c>
      <c r="Q75" s="437" t="b">
        <v>1</v>
      </c>
    </row>
    <row r="76" spans="1:17" ht="38.25" x14ac:dyDescent="0.2">
      <c r="A76" s="391">
        <v>64</v>
      </c>
      <c r="B76" s="372" t="s">
        <v>532</v>
      </c>
      <c r="C76" s="884">
        <v>0.77</v>
      </c>
      <c r="D76" s="884">
        <v>0.77</v>
      </c>
      <c r="E76" s="441"/>
      <c r="F76" s="884">
        <v>0.77</v>
      </c>
      <c r="G76" s="374" t="s">
        <v>46</v>
      </c>
      <c r="H76" s="375" t="s">
        <v>57</v>
      </c>
      <c r="I76" s="376" t="s">
        <v>526</v>
      </c>
      <c r="J76" s="478" t="s">
        <v>533</v>
      </c>
      <c r="K76" s="379" t="s">
        <v>1931</v>
      </c>
      <c r="L76" s="378" t="s">
        <v>1942</v>
      </c>
      <c r="M76" s="397" t="s">
        <v>51</v>
      </c>
      <c r="N76" s="549">
        <v>0.77</v>
      </c>
      <c r="O76" s="1019">
        <f t="shared" ref="O76:O106" si="2">C76-N76</f>
        <v>0</v>
      </c>
      <c r="P76" s="437">
        <v>0.77</v>
      </c>
      <c r="Q76" s="437" t="b">
        <v>1</v>
      </c>
    </row>
    <row r="77" spans="1:17" ht="38.25" x14ac:dyDescent="0.2">
      <c r="A77" s="391">
        <v>65</v>
      </c>
      <c r="B77" s="372" t="s">
        <v>534</v>
      </c>
      <c r="C77" s="884">
        <v>0.11</v>
      </c>
      <c r="D77" s="884">
        <v>0.11</v>
      </c>
      <c r="E77" s="441"/>
      <c r="F77" s="884">
        <v>0.11</v>
      </c>
      <c r="G77" s="374" t="s">
        <v>46</v>
      </c>
      <c r="H77" s="375" t="s">
        <v>57</v>
      </c>
      <c r="I77" s="376" t="s">
        <v>526</v>
      </c>
      <c r="J77" s="478" t="s">
        <v>535</v>
      </c>
      <c r="K77" s="379" t="s">
        <v>1931</v>
      </c>
      <c r="L77" s="378" t="s">
        <v>1942</v>
      </c>
      <c r="M77" s="397" t="s">
        <v>51</v>
      </c>
      <c r="N77" s="549">
        <v>0.11</v>
      </c>
      <c r="O77" s="1019">
        <f t="shared" si="2"/>
        <v>0</v>
      </c>
      <c r="P77" s="437">
        <v>0.11</v>
      </c>
      <c r="Q77" s="437" t="b">
        <v>1</v>
      </c>
    </row>
    <row r="78" spans="1:17" ht="38.25" x14ac:dyDescent="0.2">
      <c r="A78" s="391">
        <v>66</v>
      </c>
      <c r="B78" s="372" t="s">
        <v>537</v>
      </c>
      <c r="C78" s="884">
        <v>7.0000000000000007E-2</v>
      </c>
      <c r="D78" s="884">
        <v>7.0000000000000007E-2</v>
      </c>
      <c r="E78" s="441"/>
      <c r="F78" s="884">
        <v>7.0000000000000007E-2</v>
      </c>
      <c r="G78" s="374" t="s">
        <v>46</v>
      </c>
      <c r="H78" s="375" t="s">
        <v>57</v>
      </c>
      <c r="I78" s="376" t="s">
        <v>526</v>
      </c>
      <c r="J78" s="478" t="s">
        <v>538</v>
      </c>
      <c r="K78" s="379" t="s">
        <v>1931</v>
      </c>
      <c r="L78" s="378" t="s">
        <v>1942</v>
      </c>
      <c r="M78" s="397" t="s">
        <v>51</v>
      </c>
      <c r="N78" s="549">
        <v>7.0000000000000007E-2</v>
      </c>
      <c r="O78" s="1019">
        <f t="shared" si="2"/>
        <v>0</v>
      </c>
      <c r="P78" s="437">
        <v>7.0000000000000007E-2</v>
      </c>
      <c r="Q78" s="437" t="b">
        <v>1</v>
      </c>
    </row>
    <row r="79" spans="1:17" ht="38.25" x14ac:dyDescent="0.2">
      <c r="A79" s="391">
        <v>67</v>
      </c>
      <c r="B79" s="372" t="s">
        <v>543</v>
      </c>
      <c r="C79" s="884">
        <v>0.06</v>
      </c>
      <c r="D79" s="884">
        <v>0.06</v>
      </c>
      <c r="E79" s="441"/>
      <c r="F79" s="884">
        <v>0.06</v>
      </c>
      <c r="G79" s="374" t="s">
        <v>46</v>
      </c>
      <c r="H79" s="375" t="s">
        <v>57</v>
      </c>
      <c r="I79" s="376" t="s">
        <v>526</v>
      </c>
      <c r="J79" s="478" t="s">
        <v>544</v>
      </c>
      <c r="K79" s="379" t="s">
        <v>1931</v>
      </c>
      <c r="L79" s="378" t="s">
        <v>1942</v>
      </c>
      <c r="M79" s="397" t="s">
        <v>51</v>
      </c>
      <c r="N79" s="549">
        <v>0.06</v>
      </c>
      <c r="O79" s="1019">
        <f t="shared" si="2"/>
        <v>0</v>
      </c>
      <c r="P79" s="437">
        <v>0.06</v>
      </c>
      <c r="Q79" s="437" t="b">
        <v>1</v>
      </c>
    </row>
    <row r="80" spans="1:17" ht="38.25" x14ac:dyDescent="0.2">
      <c r="A80" s="391">
        <v>68</v>
      </c>
      <c r="B80" s="372" t="s">
        <v>546</v>
      </c>
      <c r="C80" s="884">
        <v>7.0000000000000007E-2</v>
      </c>
      <c r="D80" s="884">
        <v>7.0000000000000007E-2</v>
      </c>
      <c r="E80" s="441"/>
      <c r="F80" s="884">
        <v>7.0000000000000007E-2</v>
      </c>
      <c r="G80" s="374" t="s">
        <v>46</v>
      </c>
      <c r="H80" s="375" t="s">
        <v>57</v>
      </c>
      <c r="I80" s="376" t="s">
        <v>526</v>
      </c>
      <c r="J80" s="478" t="s">
        <v>547</v>
      </c>
      <c r="K80" s="379" t="s">
        <v>1931</v>
      </c>
      <c r="L80" s="378" t="s">
        <v>1942</v>
      </c>
      <c r="M80" s="397" t="s">
        <v>51</v>
      </c>
      <c r="N80" s="549">
        <v>7.0000000000000007E-2</v>
      </c>
      <c r="O80" s="1019">
        <f t="shared" si="2"/>
        <v>0</v>
      </c>
      <c r="P80" s="437">
        <v>7.0000000000000007E-2</v>
      </c>
      <c r="Q80" s="437" t="b">
        <v>1</v>
      </c>
    </row>
    <row r="81" spans="1:17" ht="38.25" x14ac:dyDescent="0.2">
      <c r="A81" s="391">
        <v>69</v>
      </c>
      <c r="B81" s="372" t="s">
        <v>548</v>
      </c>
      <c r="C81" s="884">
        <v>0.28000000000000003</v>
      </c>
      <c r="D81" s="884">
        <v>0.28000000000000003</v>
      </c>
      <c r="E81" s="441"/>
      <c r="F81" s="884">
        <v>0.28000000000000003</v>
      </c>
      <c r="G81" s="374" t="s">
        <v>46</v>
      </c>
      <c r="H81" s="375" t="s">
        <v>57</v>
      </c>
      <c r="I81" s="376" t="s">
        <v>526</v>
      </c>
      <c r="J81" s="478" t="s">
        <v>549</v>
      </c>
      <c r="K81" s="379" t="s">
        <v>1931</v>
      </c>
      <c r="L81" s="378" t="s">
        <v>1942</v>
      </c>
      <c r="M81" s="397" t="s">
        <v>51</v>
      </c>
      <c r="N81" s="549">
        <v>0.28000000000000003</v>
      </c>
      <c r="O81" s="1019">
        <f t="shared" si="2"/>
        <v>0</v>
      </c>
      <c r="P81" s="437">
        <v>0.28000000000000003</v>
      </c>
      <c r="Q81" s="437" t="b">
        <v>1</v>
      </c>
    </row>
    <row r="82" spans="1:17" ht="38.25" x14ac:dyDescent="0.2">
      <c r="A82" s="391">
        <v>70</v>
      </c>
      <c r="B82" s="372" t="s">
        <v>551</v>
      </c>
      <c r="C82" s="884">
        <v>0.06</v>
      </c>
      <c r="D82" s="884">
        <v>0.06</v>
      </c>
      <c r="E82" s="441"/>
      <c r="F82" s="884">
        <v>0.06</v>
      </c>
      <c r="G82" s="374" t="s">
        <v>46</v>
      </c>
      <c r="H82" s="375" t="s">
        <v>57</v>
      </c>
      <c r="I82" s="376" t="s">
        <v>552</v>
      </c>
      <c r="J82" s="478" t="s">
        <v>553</v>
      </c>
      <c r="K82" s="379" t="s">
        <v>1931</v>
      </c>
      <c r="L82" s="378" t="s">
        <v>1942</v>
      </c>
      <c r="M82" s="397" t="s">
        <v>51</v>
      </c>
      <c r="N82" s="549">
        <v>0.06</v>
      </c>
      <c r="O82" s="1019">
        <f t="shared" si="2"/>
        <v>0</v>
      </c>
      <c r="P82" s="437">
        <v>0.06</v>
      </c>
      <c r="Q82" s="437" t="b">
        <v>1</v>
      </c>
    </row>
    <row r="83" spans="1:17" ht="38.25" x14ac:dyDescent="0.2">
      <c r="A83" s="391">
        <v>71</v>
      </c>
      <c r="B83" s="372" t="s">
        <v>555</v>
      </c>
      <c r="C83" s="884">
        <v>0.1</v>
      </c>
      <c r="D83" s="884">
        <v>0.1</v>
      </c>
      <c r="E83" s="441"/>
      <c r="F83" s="884">
        <v>0.1</v>
      </c>
      <c r="G83" s="374" t="s">
        <v>46</v>
      </c>
      <c r="H83" s="375" t="s">
        <v>57</v>
      </c>
      <c r="I83" s="376" t="s">
        <v>552</v>
      </c>
      <c r="J83" s="478" t="s">
        <v>556</v>
      </c>
      <c r="K83" s="379" t="s">
        <v>1931</v>
      </c>
      <c r="L83" s="378" t="s">
        <v>1942</v>
      </c>
      <c r="M83" s="397" t="s">
        <v>51</v>
      </c>
      <c r="N83" s="549">
        <v>0.1</v>
      </c>
      <c r="O83" s="1019">
        <f t="shared" si="2"/>
        <v>0</v>
      </c>
      <c r="P83" s="437">
        <v>0.1</v>
      </c>
      <c r="Q83" s="437" t="b">
        <v>1</v>
      </c>
    </row>
    <row r="84" spans="1:17" ht="38.25" x14ac:dyDescent="0.2">
      <c r="A84" s="391">
        <v>72</v>
      </c>
      <c r="B84" s="372" t="s">
        <v>558</v>
      </c>
      <c r="C84" s="884">
        <v>0.1</v>
      </c>
      <c r="D84" s="884">
        <v>0.1</v>
      </c>
      <c r="E84" s="441"/>
      <c r="F84" s="884">
        <v>0.1</v>
      </c>
      <c r="G84" s="374" t="s">
        <v>46</v>
      </c>
      <c r="H84" s="375" t="s">
        <v>57</v>
      </c>
      <c r="I84" s="376" t="s">
        <v>552</v>
      </c>
      <c r="J84" s="478" t="s">
        <v>559</v>
      </c>
      <c r="K84" s="379" t="s">
        <v>1931</v>
      </c>
      <c r="L84" s="378" t="s">
        <v>1943</v>
      </c>
      <c r="M84" s="397" t="s">
        <v>51</v>
      </c>
      <c r="N84" s="549">
        <v>0.1</v>
      </c>
      <c r="O84" s="1019">
        <f t="shared" si="2"/>
        <v>0</v>
      </c>
      <c r="P84" s="437">
        <v>0.1</v>
      </c>
      <c r="Q84" s="437" t="b">
        <v>1</v>
      </c>
    </row>
    <row r="85" spans="1:17" ht="51" x14ac:dyDescent="0.2">
      <c r="A85" s="391">
        <v>73</v>
      </c>
      <c r="B85" s="372" t="s">
        <v>562</v>
      </c>
      <c r="C85" s="884">
        <v>0.1</v>
      </c>
      <c r="D85" s="884">
        <v>0.1</v>
      </c>
      <c r="E85" s="441"/>
      <c r="F85" s="884">
        <v>0.1</v>
      </c>
      <c r="G85" s="374" t="s">
        <v>46</v>
      </c>
      <c r="H85" s="375" t="s">
        <v>57</v>
      </c>
      <c r="I85" s="376" t="s">
        <v>552</v>
      </c>
      <c r="J85" s="478" t="s">
        <v>563</v>
      </c>
      <c r="K85" s="379" t="s">
        <v>1931</v>
      </c>
      <c r="L85" s="378" t="s">
        <v>1944</v>
      </c>
      <c r="M85" s="397" t="s">
        <v>51</v>
      </c>
      <c r="N85" s="549">
        <v>0.1</v>
      </c>
      <c r="O85" s="1019">
        <f t="shared" si="2"/>
        <v>0</v>
      </c>
      <c r="P85" s="437">
        <v>0.1</v>
      </c>
      <c r="Q85" s="437" t="b">
        <v>1</v>
      </c>
    </row>
    <row r="86" spans="1:17" ht="38.25" x14ac:dyDescent="0.2">
      <c r="A86" s="391">
        <v>74</v>
      </c>
      <c r="B86" s="372" t="s">
        <v>566</v>
      </c>
      <c r="C86" s="884">
        <v>0.05</v>
      </c>
      <c r="D86" s="884">
        <v>0.05</v>
      </c>
      <c r="E86" s="441"/>
      <c r="F86" s="884">
        <v>0.05</v>
      </c>
      <c r="G86" s="374" t="s">
        <v>46</v>
      </c>
      <c r="H86" s="375" t="s">
        <v>57</v>
      </c>
      <c r="I86" s="376" t="s">
        <v>552</v>
      </c>
      <c r="J86" s="478" t="s">
        <v>567</v>
      </c>
      <c r="K86" s="379" t="s">
        <v>1931</v>
      </c>
      <c r="L86" s="378" t="s">
        <v>1942</v>
      </c>
      <c r="M86" s="397" t="s">
        <v>51</v>
      </c>
      <c r="N86" s="549">
        <v>0.05</v>
      </c>
      <c r="O86" s="1019">
        <f t="shared" si="2"/>
        <v>0</v>
      </c>
      <c r="P86" s="437">
        <v>0.05</v>
      </c>
      <c r="Q86" s="437" t="b">
        <v>1</v>
      </c>
    </row>
    <row r="87" spans="1:17" ht="38.25" x14ac:dyDescent="0.2">
      <c r="A87" s="391">
        <v>75</v>
      </c>
      <c r="B87" s="372" t="s">
        <v>569</v>
      </c>
      <c r="C87" s="884">
        <v>0.06</v>
      </c>
      <c r="D87" s="884">
        <v>0.06</v>
      </c>
      <c r="E87" s="441"/>
      <c r="F87" s="884">
        <v>0.06</v>
      </c>
      <c r="G87" s="374" t="s">
        <v>46</v>
      </c>
      <c r="H87" s="375" t="s">
        <v>57</v>
      </c>
      <c r="I87" s="376" t="s">
        <v>552</v>
      </c>
      <c r="J87" s="478" t="s">
        <v>570</v>
      </c>
      <c r="K87" s="379" t="s">
        <v>1931</v>
      </c>
      <c r="L87" s="378" t="s">
        <v>1942</v>
      </c>
      <c r="M87" s="397" t="s">
        <v>51</v>
      </c>
      <c r="N87" s="549">
        <v>0.06</v>
      </c>
      <c r="O87" s="1019">
        <f t="shared" si="2"/>
        <v>0</v>
      </c>
      <c r="P87" s="437">
        <v>0.06</v>
      </c>
      <c r="Q87" s="437" t="b">
        <v>1</v>
      </c>
    </row>
    <row r="88" spans="1:17" ht="51" x14ac:dyDescent="0.2">
      <c r="A88" s="391">
        <v>76</v>
      </c>
      <c r="B88" s="372" t="s">
        <v>571</v>
      </c>
      <c r="C88" s="884">
        <v>0.23</v>
      </c>
      <c r="D88" s="884">
        <v>0.23</v>
      </c>
      <c r="E88" s="441"/>
      <c r="F88" s="884">
        <v>0.23</v>
      </c>
      <c r="G88" s="374" t="s">
        <v>46</v>
      </c>
      <c r="H88" s="375" t="s">
        <v>57</v>
      </c>
      <c r="I88" s="376" t="s">
        <v>552</v>
      </c>
      <c r="J88" s="478" t="s">
        <v>572</v>
      </c>
      <c r="K88" s="379" t="s">
        <v>1931</v>
      </c>
      <c r="L88" s="378" t="s">
        <v>1944</v>
      </c>
      <c r="M88" s="397" t="s">
        <v>51</v>
      </c>
      <c r="N88" s="549">
        <v>0.23</v>
      </c>
      <c r="O88" s="1019">
        <f t="shared" si="2"/>
        <v>0</v>
      </c>
      <c r="P88" s="437">
        <v>0.23</v>
      </c>
      <c r="Q88" s="437" t="b">
        <v>1</v>
      </c>
    </row>
    <row r="89" spans="1:17" ht="38.25" x14ac:dyDescent="0.2">
      <c r="A89" s="391">
        <v>77</v>
      </c>
      <c r="B89" s="372" t="s">
        <v>573</v>
      </c>
      <c r="C89" s="884">
        <v>0.24</v>
      </c>
      <c r="D89" s="884">
        <v>0.24</v>
      </c>
      <c r="E89" s="441"/>
      <c r="F89" s="884">
        <v>0.24</v>
      </c>
      <c r="G89" s="374" t="s">
        <v>46</v>
      </c>
      <c r="H89" s="375" t="s">
        <v>57</v>
      </c>
      <c r="I89" s="376" t="s">
        <v>574</v>
      </c>
      <c r="J89" s="478" t="s">
        <v>575</v>
      </c>
      <c r="K89" s="379" t="s">
        <v>1931</v>
      </c>
      <c r="L89" s="378" t="s">
        <v>1942</v>
      </c>
      <c r="M89" s="397" t="s">
        <v>51</v>
      </c>
      <c r="N89" s="549">
        <v>0.24</v>
      </c>
      <c r="O89" s="1019">
        <f t="shared" si="2"/>
        <v>0</v>
      </c>
      <c r="P89" s="437">
        <v>0.24</v>
      </c>
      <c r="Q89" s="437" t="b">
        <v>1</v>
      </c>
    </row>
    <row r="90" spans="1:17" ht="38.25" x14ac:dyDescent="0.2">
      <c r="A90" s="391">
        <v>78</v>
      </c>
      <c r="B90" s="372" t="s">
        <v>576</v>
      </c>
      <c r="C90" s="884">
        <v>0.16</v>
      </c>
      <c r="D90" s="884">
        <v>0.16</v>
      </c>
      <c r="E90" s="441"/>
      <c r="F90" s="884">
        <v>0.16</v>
      </c>
      <c r="G90" s="374" t="s">
        <v>46</v>
      </c>
      <c r="H90" s="375" t="s">
        <v>57</v>
      </c>
      <c r="I90" s="376" t="s">
        <v>574</v>
      </c>
      <c r="J90" s="478" t="s">
        <v>577</v>
      </c>
      <c r="K90" s="379" t="s">
        <v>1931</v>
      </c>
      <c r="L90" s="378" t="s">
        <v>1942</v>
      </c>
      <c r="M90" s="397" t="s">
        <v>51</v>
      </c>
      <c r="N90" s="549">
        <v>0.16</v>
      </c>
      <c r="O90" s="1019">
        <f t="shared" si="2"/>
        <v>0</v>
      </c>
      <c r="P90" s="437">
        <v>0.16</v>
      </c>
      <c r="Q90" s="437" t="b">
        <v>1</v>
      </c>
    </row>
    <row r="91" spans="1:17" ht="38.25" x14ac:dyDescent="0.2">
      <c r="A91" s="391">
        <v>79</v>
      </c>
      <c r="B91" s="372" t="s">
        <v>578</v>
      </c>
      <c r="C91" s="884">
        <v>1.33</v>
      </c>
      <c r="D91" s="884">
        <v>1.33</v>
      </c>
      <c r="E91" s="441"/>
      <c r="F91" s="884">
        <v>1.33</v>
      </c>
      <c r="G91" s="374" t="s">
        <v>46</v>
      </c>
      <c r="H91" s="375" t="s">
        <v>57</v>
      </c>
      <c r="I91" s="376" t="s">
        <v>574</v>
      </c>
      <c r="J91" s="478" t="s">
        <v>579</v>
      </c>
      <c r="K91" s="379" t="s">
        <v>1931</v>
      </c>
      <c r="L91" s="378" t="s">
        <v>1942</v>
      </c>
      <c r="M91" s="397" t="s">
        <v>51</v>
      </c>
      <c r="N91" s="549">
        <v>1.33</v>
      </c>
      <c r="O91" s="1019">
        <f t="shared" si="2"/>
        <v>0</v>
      </c>
      <c r="P91" s="437">
        <v>1.33</v>
      </c>
      <c r="Q91" s="437" t="b">
        <v>1</v>
      </c>
    </row>
    <row r="92" spans="1:17" ht="38.25" x14ac:dyDescent="0.2">
      <c r="A92" s="391">
        <v>80</v>
      </c>
      <c r="B92" s="372" t="s">
        <v>580</v>
      </c>
      <c r="C92" s="884">
        <v>0.21</v>
      </c>
      <c r="D92" s="884">
        <v>0.21</v>
      </c>
      <c r="E92" s="441"/>
      <c r="F92" s="884">
        <v>0.21</v>
      </c>
      <c r="G92" s="374" t="s">
        <v>46</v>
      </c>
      <c r="H92" s="375" t="s">
        <v>57</v>
      </c>
      <c r="I92" s="376" t="s">
        <v>574</v>
      </c>
      <c r="J92" s="478" t="s">
        <v>581</v>
      </c>
      <c r="K92" s="379" t="s">
        <v>1931</v>
      </c>
      <c r="L92" s="378" t="s">
        <v>1942</v>
      </c>
      <c r="M92" s="397" t="s">
        <v>51</v>
      </c>
      <c r="N92" s="549">
        <v>0.21</v>
      </c>
      <c r="O92" s="1019">
        <f t="shared" si="2"/>
        <v>0</v>
      </c>
      <c r="P92" s="437">
        <v>0.21</v>
      </c>
      <c r="Q92" s="437" t="b">
        <v>1</v>
      </c>
    </row>
    <row r="93" spans="1:17" ht="38.25" x14ac:dyDescent="0.2">
      <c r="A93" s="391">
        <v>81</v>
      </c>
      <c r="B93" s="372" t="s">
        <v>583</v>
      </c>
      <c r="C93" s="884">
        <v>0.65</v>
      </c>
      <c r="D93" s="884">
        <v>0.65</v>
      </c>
      <c r="E93" s="441"/>
      <c r="F93" s="884">
        <v>0.65</v>
      </c>
      <c r="G93" s="374" t="s">
        <v>46</v>
      </c>
      <c r="H93" s="375" t="s">
        <v>57</v>
      </c>
      <c r="I93" s="376" t="s">
        <v>574</v>
      </c>
      <c r="J93" s="478" t="s">
        <v>584</v>
      </c>
      <c r="K93" s="379" t="s">
        <v>1931</v>
      </c>
      <c r="L93" s="378" t="s">
        <v>1942</v>
      </c>
      <c r="M93" s="397" t="s">
        <v>51</v>
      </c>
      <c r="N93" s="549">
        <v>0.65</v>
      </c>
      <c r="O93" s="1019">
        <f t="shared" si="2"/>
        <v>0</v>
      </c>
      <c r="P93" s="437">
        <v>0.65</v>
      </c>
      <c r="Q93" s="437" t="b">
        <v>1</v>
      </c>
    </row>
    <row r="94" spans="1:17" ht="38.25" x14ac:dyDescent="0.2">
      <c r="A94" s="391">
        <v>82</v>
      </c>
      <c r="B94" s="372" t="s">
        <v>585</v>
      </c>
      <c r="C94" s="884">
        <v>0.14000000000000001</v>
      </c>
      <c r="D94" s="884">
        <v>0.14000000000000001</v>
      </c>
      <c r="E94" s="441"/>
      <c r="F94" s="884">
        <v>0.14000000000000001</v>
      </c>
      <c r="G94" s="374" t="s">
        <v>46</v>
      </c>
      <c r="H94" s="375" t="s">
        <v>57</v>
      </c>
      <c r="I94" s="376" t="s">
        <v>586</v>
      </c>
      <c r="J94" s="478" t="s">
        <v>587</v>
      </c>
      <c r="K94" s="379" t="s">
        <v>1931</v>
      </c>
      <c r="L94" s="378" t="s">
        <v>1942</v>
      </c>
      <c r="M94" s="397" t="s">
        <v>51</v>
      </c>
      <c r="N94" s="549">
        <v>0.14000000000000001</v>
      </c>
      <c r="O94" s="1019">
        <f t="shared" si="2"/>
        <v>0</v>
      </c>
      <c r="P94" s="437">
        <v>0.14000000000000001</v>
      </c>
      <c r="Q94" s="437" t="b">
        <v>1</v>
      </c>
    </row>
    <row r="95" spans="1:17" ht="51" x14ac:dyDescent="0.2">
      <c r="A95" s="391">
        <v>83</v>
      </c>
      <c r="B95" s="372" t="s">
        <v>1265</v>
      </c>
      <c r="C95" s="884">
        <v>0.09</v>
      </c>
      <c r="D95" s="884">
        <v>0.09</v>
      </c>
      <c r="E95" s="441"/>
      <c r="F95" s="884">
        <v>0.09</v>
      </c>
      <c r="G95" s="374" t="s">
        <v>46</v>
      </c>
      <c r="H95" s="375" t="s">
        <v>57</v>
      </c>
      <c r="I95" s="376" t="s">
        <v>586</v>
      </c>
      <c r="J95" s="478" t="s">
        <v>590</v>
      </c>
      <c r="K95" s="379" t="s">
        <v>1931</v>
      </c>
      <c r="L95" s="378" t="s">
        <v>1942</v>
      </c>
      <c r="M95" s="397" t="s">
        <v>51</v>
      </c>
      <c r="N95" s="549">
        <v>0.09</v>
      </c>
      <c r="O95" s="1019">
        <f t="shared" si="2"/>
        <v>0</v>
      </c>
      <c r="P95" s="437">
        <v>0.09</v>
      </c>
      <c r="Q95" s="437" t="b">
        <v>1</v>
      </c>
    </row>
    <row r="96" spans="1:17" ht="63.75" x14ac:dyDescent="0.2">
      <c r="A96" s="391">
        <v>84</v>
      </c>
      <c r="B96" s="372" t="s">
        <v>1266</v>
      </c>
      <c r="C96" s="884">
        <v>0.51</v>
      </c>
      <c r="D96" s="884">
        <v>0.51</v>
      </c>
      <c r="E96" s="441"/>
      <c r="F96" s="884">
        <v>0.51</v>
      </c>
      <c r="G96" s="374" t="s">
        <v>46</v>
      </c>
      <c r="H96" s="375" t="s">
        <v>57</v>
      </c>
      <c r="I96" s="376" t="s">
        <v>586</v>
      </c>
      <c r="J96" s="478" t="s">
        <v>592</v>
      </c>
      <c r="K96" s="379" t="s">
        <v>1931</v>
      </c>
      <c r="L96" s="378" t="s">
        <v>1942</v>
      </c>
      <c r="M96" s="397" t="s">
        <v>51</v>
      </c>
      <c r="N96" s="549">
        <v>0.51</v>
      </c>
      <c r="O96" s="1019">
        <f t="shared" si="2"/>
        <v>0</v>
      </c>
      <c r="P96" s="437">
        <v>0.51</v>
      </c>
      <c r="Q96" s="437" t="b">
        <v>1</v>
      </c>
    </row>
    <row r="97" spans="1:17" ht="38.25" x14ac:dyDescent="0.2">
      <c r="A97" s="391">
        <v>85</v>
      </c>
      <c r="B97" s="372" t="s">
        <v>1267</v>
      </c>
      <c r="C97" s="884">
        <v>0.23</v>
      </c>
      <c r="D97" s="884">
        <v>0.23</v>
      </c>
      <c r="E97" s="441"/>
      <c r="F97" s="884">
        <v>0.23</v>
      </c>
      <c r="G97" s="374" t="s">
        <v>46</v>
      </c>
      <c r="H97" s="375" t="s">
        <v>57</v>
      </c>
      <c r="I97" s="376" t="s">
        <v>430</v>
      </c>
      <c r="J97" s="478" t="s">
        <v>595</v>
      </c>
      <c r="K97" s="379" t="s">
        <v>1931</v>
      </c>
      <c r="L97" s="378" t="s">
        <v>1942</v>
      </c>
      <c r="M97" s="397" t="s">
        <v>51</v>
      </c>
      <c r="N97" s="549">
        <v>0.23</v>
      </c>
      <c r="O97" s="1019">
        <f t="shared" si="2"/>
        <v>0</v>
      </c>
      <c r="P97" s="437">
        <v>0.23</v>
      </c>
      <c r="Q97" s="437" t="b">
        <v>1</v>
      </c>
    </row>
    <row r="98" spans="1:17" ht="51" x14ac:dyDescent="0.2">
      <c r="A98" s="391">
        <v>86</v>
      </c>
      <c r="B98" s="372" t="s">
        <v>1268</v>
      </c>
      <c r="C98" s="884">
        <v>0.2</v>
      </c>
      <c r="D98" s="884">
        <v>0.2</v>
      </c>
      <c r="E98" s="441"/>
      <c r="F98" s="884">
        <v>0.2</v>
      </c>
      <c r="G98" s="374" t="s">
        <v>46</v>
      </c>
      <c r="H98" s="375" t="s">
        <v>57</v>
      </c>
      <c r="I98" s="376" t="s">
        <v>430</v>
      </c>
      <c r="J98" s="478" t="s">
        <v>597</v>
      </c>
      <c r="K98" s="379" t="s">
        <v>1931</v>
      </c>
      <c r="L98" s="378" t="s">
        <v>1944</v>
      </c>
      <c r="M98" s="397" t="s">
        <v>51</v>
      </c>
      <c r="N98" s="549">
        <v>0.2</v>
      </c>
      <c r="O98" s="1019">
        <f t="shared" si="2"/>
        <v>0</v>
      </c>
      <c r="P98" s="437">
        <v>0.2</v>
      </c>
      <c r="Q98" s="437" t="b">
        <v>1</v>
      </c>
    </row>
    <row r="99" spans="1:17" ht="38.25" x14ac:dyDescent="0.2">
      <c r="A99" s="391">
        <v>87</v>
      </c>
      <c r="B99" s="372" t="s">
        <v>1269</v>
      </c>
      <c r="C99" s="884">
        <v>0.15</v>
      </c>
      <c r="D99" s="884">
        <v>0.15</v>
      </c>
      <c r="E99" s="441"/>
      <c r="F99" s="884">
        <v>0.15</v>
      </c>
      <c r="G99" s="374" t="s">
        <v>46</v>
      </c>
      <c r="H99" s="375" t="s">
        <v>57</v>
      </c>
      <c r="I99" s="376" t="s">
        <v>430</v>
      </c>
      <c r="J99" s="478" t="s">
        <v>599</v>
      </c>
      <c r="K99" s="379" t="s">
        <v>1931</v>
      </c>
      <c r="L99" s="378" t="s">
        <v>1942</v>
      </c>
      <c r="M99" s="397" t="s">
        <v>51</v>
      </c>
      <c r="N99" s="549">
        <v>0.15</v>
      </c>
      <c r="O99" s="1019">
        <f t="shared" si="2"/>
        <v>0</v>
      </c>
      <c r="P99" s="437">
        <v>0.15</v>
      </c>
      <c r="Q99" s="437" t="b">
        <v>1</v>
      </c>
    </row>
    <row r="100" spans="1:17" ht="51" x14ac:dyDescent="0.2">
      <c r="A100" s="391">
        <v>88</v>
      </c>
      <c r="B100" s="372" t="s">
        <v>1270</v>
      </c>
      <c r="C100" s="884">
        <v>0.48</v>
      </c>
      <c r="D100" s="884">
        <v>0.48</v>
      </c>
      <c r="E100" s="441"/>
      <c r="F100" s="884">
        <v>0.48</v>
      </c>
      <c r="G100" s="374" t="s">
        <v>46</v>
      </c>
      <c r="H100" s="375" t="s">
        <v>57</v>
      </c>
      <c r="I100" s="376" t="s">
        <v>430</v>
      </c>
      <c r="J100" s="478" t="s">
        <v>601</v>
      </c>
      <c r="K100" s="379" t="s">
        <v>1931</v>
      </c>
      <c r="L100" s="378" t="s">
        <v>1944</v>
      </c>
      <c r="M100" s="397" t="s">
        <v>51</v>
      </c>
      <c r="N100" s="549">
        <v>0.48</v>
      </c>
      <c r="O100" s="1019">
        <f t="shared" si="2"/>
        <v>0</v>
      </c>
      <c r="P100" s="437">
        <v>0.48</v>
      </c>
      <c r="Q100" s="437" t="b">
        <v>1</v>
      </c>
    </row>
    <row r="101" spans="1:17" ht="38.25" x14ac:dyDescent="0.2">
      <c r="A101" s="391">
        <v>89</v>
      </c>
      <c r="B101" s="372" t="s">
        <v>1271</v>
      </c>
      <c r="C101" s="884">
        <v>0.53</v>
      </c>
      <c r="D101" s="884">
        <v>0.53</v>
      </c>
      <c r="E101" s="441"/>
      <c r="F101" s="884">
        <v>0.53</v>
      </c>
      <c r="G101" s="374" t="s">
        <v>46</v>
      </c>
      <c r="H101" s="375" t="s">
        <v>57</v>
      </c>
      <c r="I101" s="376" t="s">
        <v>424</v>
      </c>
      <c r="J101" s="478" t="s">
        <v>603</v>
      </c>
      <c r="K101" s="379" t="s">
        <v>1931</v>
      </c>
      <c r="L101" s="378" t="s">
        <v>1942</v>
      </c>
      <c r="M101" s="397" t="s">
        <v>51</v>
      </c>
      <c r="N101" s="549">
        <v>0.53</v>
      </c>
      <c r="O101" s="1019">
        <f t="shared" si="2"/>
        <v>0</v>
      </c>
      <c r="P101" s="437">
        <v>0.53</v>
      </c>
      <c r="Q101" s="437" t="b">
        <v>1</v>
      </c>
    </row>
    <row r="102" spans="1:17" ht="51" x14ac:dyDescent="0.2">
      <c r="A102" s="391">
        <v>90</v>
      </c>
      <c r="B102" s="372" t="s">
        <v>1272</v>
      </c>
      <c r="C102" s="884">
        <v>0.21</v>
      </c>
      <c r="D102" s="884">
        <v>0.21</v>
      </c>
      <c r="E102" s="441"/>
      <c r="F102" s="884">
        <v>0.21</v>
      </c>
      <c r="G102" s="374" t="s">
        <v>46</v>
      </c>
      <c r="H102" s="375" t="s">
        <v>57</v>
      </c>
      <c r="I102" s="376" t="s">
        <v>424</v>
      </c>
      <c r="J102" s="478" t="s">
        <v>1939</v>
      </c>
      <c r="K102" s="379" t="s">
        <v>1931</v>
      </c>
      <c r="L102" s="378" t="s">
        <v>1944</v>
      </c>
      <c r="M102" s="397" t="s">
        <v>51</v>
      </c>
      <c r="N102" s="549">
        <v>0.21</v>
      </c>
      <c r="O102" s="1019">
        <f t="shared" si="2"/>
        <v>0</v>
      </c>
      <c r="P102" s="437">
        <v>0.21</v>
      </c>
      <c r="Q102" s="437" t="b">
        <v>1</v>
      </c>
    </row>
    <row r="103" spans="1:17" ht="51" x14ac:dyDescent="0.2">
      <c r="A103" s="391">
        <v>91</v>
      </c>
      <c r="B103" s="372" t="s">
        <v>604</v>
      </c>
      <c r="C103" s="884">
        <v>0.78</v>
      </c>
      <c r="D103" s="884">
        <v>0.78</v>
      </c>
      <c r="E103" s="441"/>
      <c r="F103" s="884">
        <v>0.78</v>
      </c>
      <c r="G103" s="374" t="s">
        <v>46</v>
      </c>
      <c r="H103" s="375" t="s">
        <v>57</v>
      </c>
      <c r="I103" s="376" t="s">
        <v>424</v>
      </c>
      <c r="J103" s="478" t="s">
        <v>605</v>
      </c>
      <c r="K103" s="379" t="s">
        <v>1931</v>
      </c>
      <c r="L103" s="378" t="s">
        <v>1944</v>
      </c>
      <c r="M103" s="397" t="s">
        <v>51</v>
      </c>
      <c r="N103" s="549">
        <v>0.78</v>
      </c>
      <c r="O103" s="1019">
        <f t="shared" si="2"/>
        <v>0</v>
      </c>
      <c r="P103" s="437">
        <v>0.78</v>
      </c>
      <c r="Q103" s="437" t="b">
        <v>1</v>
      </c>
    </row>
    <row r="104" spans="1:17" ht="25.7" customHeight="1" x14ac:dyDescent="0.2">
      <c r="A104" s="391">
        <v>92</v>
      </c>
      <c r="B104" s="372" t="s">
        <v>607</v>
      </c>
      <c r="C104" s="884">
        <v>0.1</v>
      </c>
      <c r="D104" s="884">
        <v>0.1</v>
      </c>
      <c r="E104" s="441"/>
      <c r="F104" s="884">
        <v>0.1</v>
      </c>
      <c r="G104" s="374" t="s">
        <v>46</v>
      </c>
      <c r="H104" s="375" t="s">
        <v>608</v>
      </c>
      <c r="I104" s="376" t="s">
        <v>552</v>
      </c>
      <c r="J104" s="478" t="s">
        <v>609</v>
      </c>
      <c r="K104" s="379" t="s">
        <v>1931</v>
      </c>
      <c r="L104" s="379" t="s">
        <v>51</v>
      </c>
      <c r="M104" s="397" t="s">
        <v>51</v>
      </c>
      <c r="N104" s="549">
        <v>0.1</v>
      </c>
      <c r="O104" s="1019">
        <f t="shared" si="2"/>
        <v>0</v>
      </c>
      <c r="P104" s="437">
        <v>0.1</v>
      </c>
      <c r="Q104" s="437" t="b">
        <v>1</v>
      </c>
    </row>
    <row r="105" spans="1:17" ht="38.25" x14ac:dyDescent="0.2">
      <c r="A105" s="391">
        <v>93</v>
      </c>
      <c r="B105" s="372" t="s">
        <v>1203</v>
      </c>
      <c r="C105" s="884">
        <v>0.3</v>
      </c>
      <c r="D105" s="884">
        <v>0.3</v>
      </c>
      <c r="E105" s="441"/>
      <c r="F105" s="884">
        <v>0.3</v>
      </c>
      <c r="G105" s="374" t="s">
        <v>46</v>
      </c>
      <c r="H105" s="375" t="s">
        <v>57</v>
      </c>
      <c r="I105" s="376" t="s">
        <v>1210</v>
      </c>
      <c r="J105" s="478" t="s">
        <v>1940</v>
      </c>
      <c r="K105" s="379" t="s">
        <v>1931</v>
      </c>
      <c r="L105" s="379" t="s">
        <v>1946</v>
      </c>
      <c r="M105" s="397" t="s">
        <v>51</v>
      </c>
      <c r="N105" s="549">
        <v>0.3</v>
      </c>
      <c r="O105" s="1019">
        <f t="shared" si="2"/>
        <v>0</v>
      </c>
      <c r="P105" s="437">
        <v>0.3</v>
      </c>
      <c r="Q105" s="437" t="b">
        <v>1</v>
      </c>
    </row>
    <row r="106" spans="1:17" ht="38.25" x14ac:dyDescent="0.2">
      <c r="A106" s="391">
        <v>94</v>
      </c>
      <c r="B106" s="372" t="s">
        <v>1204</v>
      </c>
      <c r="C106" s="884">
        <v>0.41</v>
      </c>
      <c r="D106" s="884">
        <v>0.41</v>
      </c>
      <c r="E106" s="441"/>
      <c r="F106" s="884">
        <v>0.41</v>
      </c>
      <c r="G106" s="374" t="s">
        <v>46</v>
      </c>
      <c r="H106" s="375" t="s">
        <v>57</v>
      </c>
      <c r="I106" s="376" t="s">
        <v>1211</v>
      </c>
      <c r="J106" s="478" t="s">
        <v>1008</v>
      </c>
      <c r="K106" s="379" t="s">
        <v>1931</v>
      </c>
      <c r="L106" s="379" t="s">
        <v>1946</v>
      </c>
      <c r="M106" s="397" t="s">
        <v>51</v>
      </c>
      <c r="N106" s="549">
        <v>0.41</v>
      </c>
      <c r="O106" s="1019">
        <f t="shared" si="2"/>
        <v>0</v>
      </c>
      <c r="P106" s="437">
        <v>0.41</v>
      </c>
      <c r="Q106" s="437" t="b">
        <v>1</v>
      </c>
    </row>
    <row r="107" spans="1:17" ht="28.35" customHeight="1" x14ac:dyDescent="0.2">
      <c r="A107" s="893" t="s">
        <v>1347</v>
      </c>
      <c r="B107" s="738" t="s">
        <v>1923</v>
      </c>
      <c r="C107" s="888">
        <f>C108</f>
        <v>24.220000000000002</v>
      </c>
      <c r="D107" s="888">
        <f>D108</f>
        <v>24.220000000000002</v>
      </c>
      <c r="E107" s="441"/>
      <c r="F107" s="888">
        <f>F108</f>
        <v>24.220000000000002</v>
      </c>
      <c r="G107" s="374"/>
      <c r="H107" s="375"/>
      <c r="I107" s="376"/>
      <c r="J107" s="478"/>
      <c r="K107" s="379"/>
      <c r="L107" s="378"/>
      <c r="M107" s="378"/>
      <c r="N107" s="549"/>
    </row>
    <row r="108" spans="1:17" s="898" customFormat="1" ht="25.7" customHeight="1" x14ac:dyDescent="0.2">
      <c r="A108" s="893" t="s">
        <v>2073</v>
      </c>
      <c r="B108" s="891" t="s">
        <v>1922</v>
      </c>
      <c r="C108" s="892">
        <f>SUM(C109:C114)</f>
        <v>24.220000000000002</v>
      </c>
      <c r="D108" s="892">
        <f>SUM(D109:D114)</f>
        <v>24.220000000000002</v>
      </c>
      <c r="E108" s="894"/>
      <c r="F108" s="892">
        <f>SUM(F109:F114)</f>
        <v>24.220000000000002</v>
      </c>
      <c r="G108" s="895"/>
      <c r="H108" s="893"/>
      <c r="I108" s="893"/>
      <c r="J108" s="893"/>
      <c r="K108" s="939"/>
      <c r="L108" s="893"/>
      <c r="M108" s="893"/>
      <c r="N108" s="899">
        <f>VLOOKUP(B108,'[1]DM TH2025'!$B$12:$C$111,2,1)</f>
        <v>0.3</v>
      </c>
      <c r="O108" s="897"/>
      <c r="Q108" s="898" t="b">
        <v>0</v>
      </c>
    </row>
    <row r="109" spans="1:17" ht="51" x14ac:dyDescent="0.2">
      <c r="A109" s="371">
        <v>1</v>
      </c>
      <c r="B109" s="372" t="s">
        <v>1468</v>
      </c>
      <c r="C109" s="943">
        <f>2500*13/10000</f>
        <v>3.25</v>
      </c>
      <c r="D109" s="943">
        <f>2500*13/10000</f>
        <v>3.25</v>
      </c>
      <c r="E109" s="441"/>
      <c r="F109" s="943">
        <f>2500*13/10000</f>
        <v>3.25</v>
      </c>
      <c r="G109" s="721" t="s">
        <v>1485</v>
      </c>
      <c r="H109" s="375" t="s">
        <v>57</v>
      </c>
      <c r="I109" s="376" t="s">
        <v>320</v>
      </c>
      <c r="J109" s="478"/>
      <c r="K109" s="379" t="s">
        <v>1931</v>
      </c>
      <c r="L109" s="378" t="s">
        <v>1526</v>
      </c>
      <c r="M109" s="378" t="s">
        <v>1526</v>
      </c>
      <c r="N109" s="549"/>
    </row>
    <row r="110" spans="1:17" ht="51" x14ac:dyDescent="0.2">
      <c r="A110" s="371">
        <v>2</v>
      </c>
      <c r="B110" s="372" t="s">
        <v>1469</v>
      </c>
      <c r="C110" s="943">
        <f>4600*10/10000</f>
        <v>4.5999999999999996</v>
      </c>
      <c r="D110" s="943">
        <f>4600*10/10000</f>
        <v>4.5999999999999996</v>
      </c>
      <c r="E110" s="441"/>
      <c r="F110" s="943">
        <f>4600*10/10000</f>
        <v>4.5999999999999996</v>
      </c>
      <c r="G110" s="721" t="s">
        <v>1486</v>
      </c>
      <c r="H110" s="375" t="s">
        <v>57</v>
      </c>
      <c r="I110" s="376" t="s">
        <v>1492</v>
      </c>
      <c r="J110" s="478"/>
      <c r="K110" s="379" t="s">
        <v>1931</v>
      </c>
      <c r="L110" s="378" t="s">
        <v>1526</v>
      </c>
      <c r="M110" s="378" t="s">
        <v>1526</v>
      </c>
      <c r="N110" s="549"/>
    </row>
    <row r="111" spans="1:17" ht="38.25" x14ac:dyDescent="0.2">
      <c r="A111" s="371">
        <v>3</v>
      </c>
      <c r="B111" s="372" t="s">
        <v>1470</v>
      </c>
      <c r="C111" s="943">
        <f>3500*10/10000</f>
        <v>3.5</v>
      </c>
      <c r="D111" s="943">
        <f>3500*10/10000</f>
        <v>3.5</v>
      </c>
      <c r="E111" s="441"/>
      <c r="F111" s="943">
        <f>3500*10/10000</f>
        <v>3.5</v>
      </c>
      <c r="G111" s="721" t="s">
        <v>1487</v>
      </c>
      <c r="H111" s="375" t="s">
        <v>57</v>
      </c>
      <c r="I111" s="376" t="s">
        <v>265</v>
      </c>
      <c r="J111" s="478"/>
      <c r="K111" s="379" t="s">
        <v>1931</v>
      </c>
      <c r="L111" s="378" t="s">
        <v>1526</v>
      </c>
      <c r="M111" s="378" t="s">
        <v>1526</v>
      </c>
      <c r="N111" s="549"/>
    </row>
    <row r="112" spans="1:17" ht="38.25" x14ac:dyDescent="0.2">
      <c r="A112" s="371">
        <v>4</v>
      </c>
      <c r="B112" s="372" t="s">
        <v>1471</v>
      </c>
      <c r="C112" s="943">
        <v>10.5</v>
      </c>
      <c r="D112" s="943">
        <v>10.5</v>
      </c>
      <c r="E112" s="441"/>
      <c r="F112" s="943">
        <v>10.5</v>
      </c>
      <c r="G112" s="721" t="s">
        <v>1487</v>
      </c>
      <c r="H112" s="375" t="s">
        <v>57</v>
      </c>
      <c r="I112" s="376" t="s">
        <v>224</v>
      </c>
      <c r="J112" s="478"/>
      <c r="K112" s="379" t="s">
        <v>1931</v>
      </c>
      <c r="L112" s="378" t="s">
        <v>1526</v>
      </c>
      <c r="M112" s="378" t="s">
        <v>1526</v>
      </c>
      <c r="N112" s="549"/>
    </row>
    <row r="113" spans="1:17" ht="38.25" x14ac:dyDescent="0.2">
      <c r="A113" s="371">
        <v>5</v>
      </c>
      <c r="B113" s="372" t="s">
        <v>1472</v>
      </c>
      <c r="C113" s="943">
        <v>1.87</v>
      </c>
      <c r="D113" s="943">
        <v>1.87</v>
      </c>
      <c r="E113" s="441"/>
      <c r="F113" s="943">
        <v>1.87</v>
      </c>
      <c r="G113" s="721" t="s">
        <v>1488</v>
      </c>
      <c r="H113" s="375" t="s">
        <v>57</v>
      </c>
      <c r="I113" s="376" t="s">
        <v>1379</v>
      </c>
      <c r="J113" s="478"/>
      <c r="K113" s="379" t="s">
        <v>1931</v>
      </c>
      <c r="L113" s="378" t="s">
        <v>1526</v>
      </c>
      <c r="M113" s="378" t="s">
        <v>1526</v>
      </c>
      <c r="N113" s="549"/>
    </row>
    <row r="114" spans="1:17" ht="51" x14ac:dyDescent="0.2">
      <c r="A114" s="371">
        <v>6</v>
      </c>
      <c r="B114" s="372" t="s">
        <v>1473</v>
      </c>
      <c r="C114" s="943">
        <v>0.5</v>
      </c>
      <c r="D114" s="943">
        <v>0.5</v>
      </c>
      <c r="E114" s="441"/>
      <c r="F114" s="943">
        <v>0.5</v>
      </c>
      <c r="G114" s="721" t="s">
        <v>1488</v>
      </c>
      <c r="H114" s="375" t="s">
        <v>57</v>
      </c>
      <c r="I114" s="376" t="s">
        <v>1379</v>
      </c>
      <c r="J114" s="478"/>
      <c r="K114" s="379" t="s">
        <v>1931</v>
      </c>
      <c r="L114" s="378" t="s">
        <v>1526</v>
      </c>
      <c r="M114" s="378" t="s">
        <v>1526</v>
      </c>
      <c r="N114" s="549"/>
    </row>
    <row r="115" spans="1:17" s="953" customFormat="1" ht="24.95" customHeight="1" x14ac:dyDescent="0.2">
      <c r="A115" s="1036" t="s">
        <v>1133</v>
      </c>
      <c r="B115" s="1037" t="s">
        <v>2000</v>
      </c>
      <c r="C115" s="1038">
        <f>SUM(C116:C122)</f>
        <v>59.29</v>
      </c>
      <c r="D115" s="1038">
        <f t="shared" ref="D115:F115" si="3">SUM(D116:D122)</f>
        <v>59.29</v>
      </c>
      <c r="E115" s="1038">
        <f t="shared" si="3"/>
        <v>0</v>
      </c>
      <c r="F115" s="1038">
        <f t="shared" si="3"/>
        <v>59.29</v>
      </c>
      <c r="G115" s="1039"/>
      <c r="H115" s="1040"/>
      <c r="I115" s="1041"/>
      <c r="J115" s="1348"/>
      <c r="K115" s="1042"/>
      <c r="L115" s="1043"/>
      <c r="M115" s="1043"/>
      <c r="N115" s="951"/>
      <c r="O115" s="952"/>
    </row>
    <row r="116" spans="1:17" ht="72" x14ac:dyDescent="0.2">
      <c r="A116" s="1051">
        <v>1</v>
      </c>
      <c r="B116" s="1052" t="s">
        <v>2044</v>
      </c>
      <c r="C116" s="1053">
        <v>5.96</v>
      </c>
      <c r="D116" s="1053">
        <v>5.96</v>
      </c>
      <c r="E116" s="477"/>
      <c r="F116" s="1053">
        <v>5.96</v>
      </c>
      <c r="G116" s="441" t="s">
        <v>46</v>
      </c>
      <c r="H116" s="441" t="s">
        <v>57</v>
      </c>
      <c r="I116" s="1054" t="s">
        <v>1915</v>
      </c>
      <c r="J116" s="374" t="s">
        <v>2047</v>
      </c>
      <c r="K116" s="376" t="s">
        <v>1921</v>
      </c>
      <c r="L116" s="378" t="s">
        <v>2038</v>
      </c>
      <c r="M116" s="378" t="s">
        <v>2001</v>
      </c>
      <c r="N116" s="549"/>
    </row>
    <row r="117" spans="1:17" ht="108" x14ac:dyDescent="0.2">
      <c r="A117" s="1051">
        <v>2</v>
      </c>
      <c r="B117" s="1052" t="s">
        <v>2044</v>
      </c>
      <c r="C117" s="1053">
        <v>20</v>
      </c>
      <c r="D117" s="1053">
        <v>20</v>
      </c>
      <c r="E117" s="477"/>
      <c r="F117" s="1053">
        <v>20</v>
      </c>
      <c r="G117" s="441" t="s">
        <v>46</v>
      </c>
      <c r="H117" s="441" t="s">
        <v>57</v>
      </c>
      <c r="I117" s="1054" t="s">
        <v>393</v>
      </c>
      <c r="J117" s="374" t="s">
        <v>2048</v>
      </c>
      <c r="K117" s="376" t="s">
        <v>1921</v>
      </c>
      <c r="L117" s="378" t="s">
        <v>2038</v>
      </c>
      <c r="M117" s="378" t="s">
        <v>2001</v>
      </c>
      <c r="N117" s="549"/>
    </row>
    <row r="118" spans="1:17" ht="48" x14ac:dyDescent="0.2">
      <c r="A118" s="1051">
        <v>3</v>
      </c>
      <c r="B118" s="1052" t="s">
        <v>1911</v>
      </c>
      <c r="C118" s="1053">
        <v>4.26</v>
      </c>
      <c r="D118" s="1053">
        <v>4.26</v>
      </c>
      <c r="E118" s="477"/>
      <c r="F118" s="1053">
        <v>4.26</v>
      </c>
      <c r="G118" s="441" t="s">
        <v>46</v>
      </c>
      <c r="H118" s="441" t="s">
        <v>57</v>
      </c>
      <c r="I118" s="1054" t="s">
        <v>1916</v>
      </c>
      <c r="J118" s="374" t="s">
        <v>2049</v>
      </c>
      <c r="K118" s="376" t="s">
        <v>1921</v>
      </c>
      <c r="L118" s="378" t="s">
        <v>2038</v>
      </c>
      <c r="M118" s="378" t="s">
        <v>2001</v>
      </c>
      <c r="N118" s="549"/>
    </row>
    <row r="119" spans="1:17" ht="36" x14ac:dyDescent="0.2">
      <c r="A119" s="1051">
        <v>4</v>
      </c>
      <c r="B119" s="1052" t="s">
        <v>1910</v>
      </c>
      <c r="C119" s="1053">
        <v>1.96</v>
      </c>
      <c r="D119" s="1053">
        <v>1.96</v>
      </c>
      <c r="E119" s="477"/>
      <c r="F119" s="1053">
        <v>1.96</v>
      </c>
      <c r="G119" s="441" t="s">
        <v>46</v>
      </c>
      <c r="H119" s="441" t="s">
        <v>57</v>
      </c>
      <c r="I119" s="1054" t="s">
        <v>1916</v>
      </c>
      <c r="J119" s="374" t="s">
        <v>2050</v>
      </c>
      <c r="K119" s="376" t="s">
        <v>1921</v>
      </c>
      <c r="L119" s="378" t="s">
        <v>2038</v>
      </c>
      <c r="M119" s="378" t="s">
        <v>2001</v>
      </c>
      <c r="N119" s="549"/>
    </row>
    <row r="120" spans="1:17" ht="25.5" x14ac:dyDescent="0.2">
      <c r="A120" s="1051">
        <v>5</v>
      </c>
      <c r="B120" s="1052" t="s">
        <v>2045</v>
      </c>
      <c r="C120" s="1053">
        <v>2.79</v>
      </c>
      <c r="D120" s="1053">
        <v>2.79</v>
      </c>
      <c r="E120" s="477"/>
      <c r="F120" s="1053">
        <v>2.79</v>
      </c>
      <c r="G120" s="441" t="s">
        <v>46</v>
      </c>
      <c r="H120" s="441" t="s">
        <v>57</v>
      </c>
      <c r="I120" s="1054" t="s">
        <v>265</v>
      </c>
      <c r="J120" s="374" t="s">
        <v>2051</v>
      </c>
      <c r="K120" s="376" t="s">
        <v>1921</v>
      </c>
      <c r="L120" s="378" t="s">
        <v>2038</v>
      </c>
      <c r="M120" s="378" t="s">
        <v>2001</v>
      </c>
      <c r="N120" s="549"/>
    </row>
    <row r="121" spans="1:17" ht="60" x14ac:dyDescent="0.2">
      <c r="A121" s="1051">
        <v>6</v>
      </c>
      <c r="B121" s="1052" t="s">
        <v>2046</v>
      </c>
      <c r="C121" s="1053">
        <v>19.57</v>
      </c>
      <c r="D121" s="1053">
        <v>19.57</v>
      </c>
      <c r="E121" s="477"/>
      <c r="F121" s="1053">
        <v>19.57</v>
      </c>
      <c r="G121" s="441" t="s">
        <v>46</v>
      </c>
      <c r="H121" s="441" t="s">
        <v>57</v>
      </c>
      <c r="I121" s="1054" t="s">
        <v>277</v>
      </c>
      <c r="J121" s="374" t="s">
        <v>2052</v>
      </c>
      <c r="K121" s="376" t="s">
        <v>1921</v>
      </c>
      <c r="L121" s="378" t="s">
        <v>2038</v>
      </c>
      <c r="M121" s="378" t="s">
        <v>2001</v>
      </c>
      <c r="N121" s="549"/>
      <c r="O121" s="1035"/>
    </row>
    <row r="122" spans="1:17" ht="36" x14ac:dyDescent="0.2">
      <c r="A122" s="1055">
        <v>7</v>
      </c>
      <c r="B122" s="1054" t="s">
        <v>2045</v>
      </c>
      <c r="C122" s="1053">
        <v>4.75</v>
      </c>
      <c r="D122" s="1053">
        <v>4.75</v>
      </c>
      <c r="E122" s="477"/>
      <c r="F122" s="1053">
        <v>4.75</v>
      </c>
      <c r="G122" s="441" t="s">
        <v>46</v>
      </c>
      <c r="H122" s="441" t="s">
        <v>57</v>
      </c>
      <c r="I122" s="1054" t="s">
        <v>277</v>
      </c>
      <c r="J122" s="374" t="s">
        <v>2053</v>
      </c>
      <c r="K122" s="376" t="s">
        <v>1921</v>
      </c>
      <c r="L122" s="378" t="s">
        <v>2038</v>
      </c>
      <c r="M122" s="378" t="s">
        <v>2001</v>
      </c>
      <c r="N122" s="549"/>
      <c r="O122" s="1035"/>
    </row>
    <row r="123" spans="1:17" ht="120" x14ac:dyDescent="0.2">
      <c r="A123" s="1044" t="s">
        <v>1136</v>
      </c>
      <c r="B123" s="1045" t="s">
        <v>1655</v>
      </c>
      <c r="C123" s="1046">
        <f>C124+C140+C146+C174+C195</f>
        <v>379.27699999999999</v>
      </c>
      <c r="D123" s="1046">
        <f t="shared" ref="D123:F123" si="4">D124+D140+D146+D174+D195</f>
        <v>379.27699999999999</v>
      </c>
      <c r="E123" s="1046">
        <f t="shared" si="4"/>
        <v>0</v>
      </c>
      <c r="F123" s="1046">
        <f t="shared" si="4"/>
        <v>379.27699999999999</v>
      </c>
      <c r="G123" s="1047"/>
      <c r="H123" s="1048"/>
      <c r="I123" s="1049"/>
      <c r="J123" s="524"/>
      <c r="K123" s="1050"/>
      <c r="L123" s="1049"/>
      <c r="M123" s="1049"/>
      <c r="N123" s="553"/>
      <c r="P123" s="437">
        <v>67</v>
      </c>
      <c r="Q123" s="437">
        <v>43</v>
      </c>
    </row>
    <row r="124" spans="1:17" ht="27" x14ac:dyDescent="0.2">
      <c r="A124" s="386" t="s">
        <v>613</v>
      </c>
      <c r="B124" s="364" t="s">
        <v>614</v>
      </c>
      <c r="C124" s="882">
        <f>SUM(C125:C136)</f>
        <v>62.239999999999988</v>
      </c>
      <c r="D124" s="882">
        <f>SUM(D125:D136)</f>
        <v>62.239999999999988</v>
      </c>
      <c r="E124" s="362"/>
      <c r="F124" s="882">
        <f>SUM(F125:F136)</f>
        <v>62.239999999999988</v>
      </c>
      <c r="G124" s="387"/>
      <c r="H124" s="388"/>
      <c r="I124" s="389"/>
      <c r="J124" s="478"/>
      <c r="K124" s="389"/>
      <c r="L124" s="390"/>
      <c r="M124" s="390"/>
      <c r="N124" s="554"/>
    </row>
    <row r="125" spans="1:17" ht="25.5" x14ac:dyDescent="0.2">
      <c r="A125" s="391" t="s">
        <v>44</v>
      </c>
      <c r="B125" s="392" t="s">
        <v>615</v>
      </c>
      <c r="C125" s="881">
        <v>1.6</v>
      </c>
      <c r="D125" s="881">
        <v>1.6</v>
      </c>
      <c r="E125" s="393"/>
      <c r="F125" s="881">
        <v>1.6</v>
      </c>
      <c r="G125" s="368" t="s">
        <v>46</v>
      </c>
      <c r="H125" s="366" t="s">
        <v>1623</v>
      </c>
      <c r="I125" s="368" t="s">
        <v>1351</v>
      </c>
      <c r="J125" s="397" t="s">
        <v>1352</v>
      </c>
      <c r="K125" s="397" t="s">
        <v>618</v>
      </c>
      <c r="L125" s="397" t="s">
        <v>51</v>
      </c>
      <c r="M125" s="397" t="s">
        <v>51</v>
      </c>
      <c r="N125" s="549"/>
    </row>
    <row r="126" spans="1:17" s="480" customFormat="1" ht="25.5" x14ac:dyDescent="0.2">
      <c r="A126" s="391" t="s">
        <v>55</v>
      </c>
      <c r="B126" s="392" t="s">
        <v>620</v>
      </c>
      <c r="C126" s="881">
        <v>14</v>
      </c>
      <c r="D126" s="881">
        <v>14</v>
      </c>
      <c r="E126" s="413"/>
      <c r="F126" s="881">
        <v>14</v>
      </c>
      <c r="G126" s="394" t="s">
        <v>46</v>
      </c>
      <c r="H126" s="366" t="s">
        <v>1623</v>
      </c>
      <c r="I126" s="394" t="s">
        <v>1353</v>
      </c>
      <c r="J126" s="397" t="s">
        <v>1354</v>
      </c>
      <c r="K126" s="379" t="s">
        <v>623</v>
      </c>
      <c r="L126" s="397" t="s">
        <v>51</v>
      </c>
      <c r="M126" s="397" t="s">
        <v>51</v>
      </c>
      <c r="N126" s="549"/>
      <c r="O126" s="1019"/>
      <c r="P126" s="437"/>
      <c r="Q126" s="437"/>
    </row>
    <row r="127" spans="1:17" s="448" customFormat="1" ht="51" x14ac:dyDescent="0.2">
      <c r="A127" s="391" t="s">
        <v>62</v>
      </c>
      <c r="B127" s="392" t="s">
        <v>632</v>
      </c>
      <c r="C127" s="881">
        <v>16.23</v>
      </c>
      <c r="D127" s="881">
        <v>16.23</v>
      </c>
      <c r="E127" s="393"/>
      <c r="F127" s="881">
        <v>16.23</v>
      </c>
      <c r="G127" s="394" t="s">
        <v>46</v>
      </c>
      <c r="H127" s="366" t="s">
        <v>1623</v>
      </c>
      <c r="I127" s="396" t="s">
        <v>633</v>
      </c>
      <c r="J127" s="379" t="s">
        <v>1355</v>
      </c>
      <c r="K127" s="379" t="s">
        <v>635</v>
      </c>
      <c r="L127" s="397" t="s">
        <v>51</v>
      </c>
      <c r="M127" s="397" t="s">
        <v>51</v>
      </c>
      <c r="N127" s="549"/>
      <c r="O127" s="1019"/>
      <c r="P127" s="437"/>
      <c r="Q127" s="437"/>
    </row>
    <row r="128" spans="1:17" s="448" customFormat="1" ht="25.5" x14ac:dyDescent="0.2">
      <c r="A128" s="391" t="s">
        <v>70</v>
      </c>
      <c r="B128" s="392" t="s">
        <v>637</v>
      </c>
      <c r="C128" s="881">
        <v>0.35</v>
      </c>
      <c r="D128" s="881">
        <v>0.35</v>
      </c>
      <c r="E128" s="393"/>
      <c r="F128" s="881">
        <v>0.35</v>
      </c>
      <c r="G128" s="394" t="s">
        <v>46</v>
      </c>
      <c r="H128" s="366" t="s">
        <v>638</v>
      </c>
      <c r="I128" s="396" t="s">
        <v>633</v>
      </c>
      <c r="J128" s="379" t="s">
        <v>1356</v>
      </c>
      <c r="K128" s="379" t="s">
        <v>635</v>
      </c>
      <c r="L128" s="397" t="s">
        <v>51</v>
      </c>
      <c r="M128" s="397" t="s">
        <v>51</v>
      </c>
      <c r="N128" s="549"/>
      <c r="O128" s="1019"/>
      <c r="P128" s="437"/>
      <c r="Q128" s="480"/>
    </row>
    <row r="129" spans="1:17" s="448" customFormat="1" ht="25.5" x14ac:dyDescent="0.2">
      <c r="A129" s="391" t="s">
        <v>79</v>
      </c>
      <c r="B129" s="392" t="s">
        <v>1649</v>
      </c>
      <c r="C129" s="881">
        <v>1.8</v>
      </c>
      <c r="D129" s="881">
        <v>1.8</v>
      </c>
      <c r="E129" s="393"/>
      <c r="F129" s="881">
        <v>1.8</v>
      </c>
      <c r="G129" s="394" t="s">
        <v>46</v>
      </c>
      <c r="H129" s="366" t="s">
        <v>1623</v>
      </c>
      <c r="I129" s="494" t="s">
        <v>516</v>
      </c>
      <c r="J129" s="379" t="s">
        <v>1650</v>
      </c>
      <c r="K129" s="379" t="s">
        <v>1877</v>
      </c>
      <c r="L129" s="397" t="s">
        <v>465</v>
      </c>
      <c r="M129" s="378"/>
      <c r="N129" s="714">
        <f>D129-C129</f>
        <v>0</v>
      </c>
      <c r="O129" s="480"/>
    </row>
    <row r="130" spans="1:17" s="448" customFormat="1" ht="25.5" x14ac:dyDescent="0.2">
      <c r="A130" s="391" t="s">
        <v>86</v>
      </c>
      <c r="B130" s="392" t="s">
        <v>1651</v>
      </c>
      <c r="C130" s="881">
        <v>3.8</v>
      </c>
      <c r="D130" s="881">
        <v>3.8</v>
      </c>
      <c r="E130" s="393"/>
      <c r="F130" s="881">
        <v>3.8</v>
      </c>
      <c r="G130" s="394" t="s">
        <v>46</v>
      </c>
      <c r="H130" s="366" t="s">
        <v>1623</v>
      </c>
      <c r="I130" s="494" t="s">
        <v>516</v>
      </c>
      <c r="J130" s="379" t="s">
        <v>1652</v>
      </c>
      <c r="K130" s="379" t="s">
        <v>1877</v>
      </c>
      <c r="L130" s="397" t="s">
        <v>465</v>
      </c>
      <c r="M130" s="378"/>
      <c r="N130" s="714">
        <f>D130-C130</f>
        <v>0</v>
      </c>
      <c r="O130" s="480"/>
    </row>
    <row r="131" spans="1:17" s="448" customFormat="1" ht="63.75" x14ac:dyDescent="0.2">
      <c r="A131" s="391" t="s">
        <v>91</v>
      </c>
      <c r="B131" s="392" t="s">
        <v>1357</v>
      </c>
      <c r="C131" s="881">
        <v>16</v>
      </c>
      <c r="D131" s="881">
        <v>16</v>
      </c>
      <c r="E131" s="393"/>
      <c r="F131" s="881">
        <v>16</v>
      </c>
      <c r="G131" s="394" t="s">
        <v>46</v>
      </c>
      <c r="H131" s="366" t="s">
        <v>1623</v>
      </c>
      <c r="I131" s="396" t="s">
        <v>641</v>
      </c>
      <c r="J131" s="379" t="s">
        <v>1358</v>
      </c>
      <c r="K131" s="379" t="s">
        <v>643</v>
      </c>
      <c r="L131" s="397" t="s">
        <v>51</v>
      </c>
      <c r="M131" s="397" t="s">
        <v>51</v>
      </c>
      <c r="N131" s="549"/>
      <c r="O131" s="450"/>
      <c r="P131" s="437"/>
    </row>
    <row r="132" spans="1:17" ht="25.5" x14ac:dyDescent="0.2">
      <c r="A132" s="391" t="s">
        <v>94</v>
      </c>
      <c r="B132" s="392" t="s">
        <v>1527</v>
      </c>
      <c r="C132" s="881">
        <v>1.3</v>
      </c>
      <c r="D132" s="881">
        <v>1.3</v>
      </c>
      <c r="E132" s="477"/>
      <c r="F132" s="881">
        <v>1.3</v>
      </c>
      <c r="G132" s="365" t="s">
        <v>46</v>
      </c>
      <c r="H132" s="366" t="s">
        <v>1623</v>
      </c>
      <c r="I132" s="398" t="s">
        <v>174</v>
      </c>
      <c r="J132" s="478" t="s">
        <v>1528</v>
      </c>
      <c r="K132" s="379" t="s">
        <v>1511</v>
      </c>
      <c r="L132" s="378"/>
      <c r="M132" s="477" t="s">
        <v>466</v>
      </c>
      <c r="N132" s="437"/>
      <c r="O132" s="437"/>
    </row>
    <row r="133" spans="1:17" ht="25.5" x14ac:dyDescent="0.2">
      <c r="A133" s="391" t="s">
        <v>102</v>
      </c>
      <c r="B133" s="392" t="s">
        <v>1529</v>
      </c>
      <c r="C133" s="881">
        <v>2.8</v>
      </c>
      <c r="D133" s="881">
        <v>2.8</v>
      </c>
      <c r="E133" s="477"/>
      <c r="F133" s="881">
        <v>2.8</v>
      </c>
      <c r="G133" s="365" t="s">
        <v>46</v>
      </c>
      <c r="H133" s="366" t="s">
        <v>1623</v>
      </c>
      <c r="I133" s="398" t="s">
        <v>174</v>
      </c>
      <c r="J133" s="478" t="s">
        <v>1530</v>
      </c>
      <c r="K133" s="379" t="s">
        <v>1511</v>
      </c>
      <c r="L133" s="378"/>
      <c r="M133" s="477" t="s">
        <v>466</v>
      </c>
      <c r="N133" s="437"/>
      <c r="O133" s="437"/>
    </row>
    <row r="134" spans="1:17" ht="25.5" x14ac:dyDescent="0.2">
      <c r="A134" s="391" t="s">
        <v>107</v>
      </c>
      <c r="B134" s="392" t="s">
        <v>1531</v>
      </c>
      <c r="C134" s="881">
        <v>1.08</v>
      </c>
      <c r="D134" s="881">
        <v>1.08</v>
      </c>
      <c r="E134" s="477"/>
      <c r="F134" s="881">
        <v>1.08</v>
      </c>
      <c r="G134" s="365" t="s">
        <v>46</v>
      </c>
      <c r="H134" s="366" t="s">
        <v>1623</v>
      </c>
      <c r="I134" s="398" t="s">
        <v>174</v>
      </c>
      <c r="J134" s="478" t="s">
        <v>1532</v>
      </c>
      <c r="K134" s="379" t="s">
        <v>1511</v>
      </c>
      <c r="L134" s="378"/>
      <c r="M134" s="477" t="s">
        <v>466</v>
      </c>
      <c r="N134" s="437"/>
      <c r="O134" s="437"/>
    </row>
    <row r="135" spans="1:17" ht="25.5" x14ac:dyDescent="0.2">
      <c r="A135" s="391" t="s">
        <v>112</v>
      </c>
      <c r="B135" s="392" t="s">
        <v>1533</v>
      </c>
      <c r="C135" s="881">
        <v>2.6</v>
      </c>
      <c r="D135" s="881">
        <v>2.6</v>
      </c>
      <c r="E135" s="477"/>
      <c r="F135" s="881">
        <v>2.6</v>
      </c>
      <c r="G135" s="365" t="s">
        <v>46</v>
      </c>
      <c r="H135" s="366" t="s">
        <v>1623</v>
      </c>
      <c r="I135" s="398" t="s">
        <v>174</v>
      </c>
      <c r="J135" s="478" t="s">
        <v>1534</v>
      </c>
      <c r="K135" s="379" t="s">
        <v>1511</v>
      </c>
      <c r="L135" s="378"/>
      <c r="M135" s="477" t="s">
        <v>466</v>
      </c>
      <c r="N135" s="437"/>
      <c r="O135" s="437"/>
    </row>
    <row r="136" spans="1:17" ht="25.5" x14ac:dyDescent="0.2">
      <c r="A136" s="391" t="s">
        <v>117</v>
      </c>
      <c r="B136" s="392" t="s">
        <v>1535</v>
      </c>
      <c r="C136" s="881">
        <v>0.68</v>
      </c>
      <c r="D136" s="881">
        <v>0.68</v>
      </c>
      <c r="E136" s="477"/>
      <c r="F136" s="881">
        <v>0.68</v>
      </c>
      <c r="G136" s="365" t="s">
        <v>46</v>
      </c>
      <c r="H136" s="366" t="s">
        <v>1623</v>
      </c>
      <c r="I136" s="398" t="s">
        <v>174</v>
      </c>
      <c r="J136" s="478" t="s">
        <v>1536</v>
      </c>
      <c r="K136" s="379" t="s">
        <v>1511</v>
      </c>
      <c r="L136" s="378"/>
      <c r="M136" s="477" t="s">
        <v>466</v>
      </c>
      <c r="N136" s="437"/>
      <c r="O136" s="437"/>
    </row>
    <row r="137" spans="1:17" ht="25.5" x14ac:dyDescent="0.2">
      <c r="A137" s="391" t="s">
        <v>120</v>
      </c>
      <c r="B137" s="392" t="s">
        <v>1984</v>
      </c>
      <c r="C137" s="881">
        <v>2.5</v>
      </c>
      <c r="D137" s="881">
        <v>2.5</v>
      </c>
      <c r="E137" s="477"/>
      <c r="F137" s="881">
        <v>2.5</v>
      </c>
      <c r="G137" s="365" t="s">
        <v>46</v>
      </c>
      <c r="H137" s="366" t="s">
        <v>1623</v>
      </c>
      <c r="I137" s="398" t="s">
        <v>1987</v>
      </c>
      <c r="J137" s="478" t="s">
        <v>1988</v>
      </c>
      <c r="K137" s="379" t="s">
        <v>1511</v>
      </c>
      <c r="L137" s="378"/>
      <c r="M137" s="477" t="s">
        <v>466</v>
      </c>
      <c r="N137" s="437"/>
      <c r="O137" s="437"/>
    </row>
    <row r="138" spans="1:17" ht="25.5" x14ac:dyDescent="0.2">
      <c r="A138" s="391" t="s">
        <v>124</v>
      </c>
      <c r="B138" s="392" t="s">
        <v>1985</v>
      </c>
      <c r="C138" s="881">
        <v>1.2</v>
      </c>
      <c r="D138" s="881">
        <v>1.2</v>
      </c>
      <c r="E138" s="477"/>
      <c r="F138" s="881">
        <v>1.2</v>
      </c>
      <c r="G138" s="365" t="s">
        <v>46</v>
      </c>
      <c r="H138" s="366" t="s">
        <v>1623</v>
      </c>
      <c r="I138" s="398" t="s">
        <v>788</v>
      </c>
      <c r="J138" s="478" t="s">
        <v>1989</v>
      </c>
      <c r="K138" s="379" t="s">
        <v>1511</v>
      </c>
      <c r="L138" s="378"/>
      <c r="M138" s="477" t="s">
        <v>466</v>
      </c>
      <c r="N138" s="437"/>
      <c r="O138" s="437"/>
    </row>
    <row r="139" spans="1:17" ht="25.5" x14ac:dyDescent="0.2">
      <c r="A139" s="391" t="s">
        <v>129</v>
      </c>
      <c r="B139" s="392" t="s">
        <v>1986</v>
      </c>
      <c r="C139" s="881">
        <v>2.1</v>
      </c>
      <c r="D139" s="881">
        <v>2.1</v>
      </c>
      <c r="E139" s="477"/>
      <c r="F139" s="881">
        <v>2.1</v>
      </c>
      <c r="G139" s="365" t="s">
        <v>46</v>
      </c>
      <c r="H139" s="366" t="s">
        <v>1623</v>
      </c>
      <c r="I139" s="398" t="s">
        <v>788</v>
      </c>
      <c r="J139" s="478" t="s">
        <v>1990</v>
      </c>
      <c r="K139" s="379" t="s">
        <v>1511</v>
      </c>
      <c r="L139" s="378"/>
      <c r="M139" s="477" t="s">
        <v>466</v>
      </c>
      <c r="N139" s="437"/>
      <c r="O139" s="437"/>
    </row>
    <row r="140" spans="1:17" ht="13.5" x14ac:dyDescent="0.2">
      <c r="A140" s="386" t="s">
        <v>645</v>
      </c>
      <c r="B140" s="364" t="s">
        <v>646</v>
      </c>
      <c r="C140" s="882">
        <f>SUM(C141:C145)</f>
        <v>7.7700000000000005</v>
      </c>
      <c r="D140" s="882">
        <f>SUM(D141:D145)</f>
        <v>7.7700000000000005</v>
      </c>
      <c r="E140" s="362"/>
      <c r="F140" s="882">
        <f>SUM(F141:F145)</f>
        <v>7.7700000000000005</v>
      </c>
      <c r="G140" s="387"/>
      <c r="H140" s="388"/>
      <c r="I140" s="389"/>
      <c r="J140" s="478" t="s">
        <v>647</v>
      </c>
      <c r="K140" s="389"/>
      <c r="L140" s="390"/>
      <c r="M140" s="390"/>
      <c r="N140" s="554"/>
      <c r="O140" s="481"/>
      <c r="Q140" s="448"/>
    </row>
    <row r="141" spans="1:17" s="448" customFormat="1" ht="25.5" x14ac:dyDescent="0.2">
      <c r="A141" s="391">
        <v>1</v>
      </c>
      <c r="B141" s="392" t="s">
        <v>686</v>
      </c>
      <c r="C141" s="881">
        <v>0.5</v>
      </c>
      <c r="D141" s="881">
        <v>0.5</v>
      </c>
      <c r="E141" s="393"/>
      <c r="F141" s="881">
        <v>0.5</v>
      </c>
      <c r="G141" s="482" t="s">
        <v>46</v>
      </c>
      <c r="H141" s="1017" t="s">
        <v>649</v>
      </c>
      <c r="I141" s="482" t="s">
        <v>687</v>
      </c>
      <c r="J141" s="482" t="s">
        <v>688</v>
      </c>
      <c r="K141" s="482" t="s">
        <v>689</v>
      </c>
      <c r="L141" s="397" t="s">
        <v>1886</v>
      </c>
      <c r="M141" s="397" t="s">
        <v>51</v>
      </c>
      <c r="N141" s="549"/>
      <c r="O141" s="453"/>
      <c r="P141" s="437"/>
    </row>
    <row r="142" spans="1:17" s="448" customFormat="1" ht="38.25" x14ac:dyDescent="0.2">
      <c r="A142" s="391">
        <v>2</v>
      </c>
      <c r="B142" s="392" t="s">
        <v>692</v>
      </c>
      <c r="C142" s="881">
        <v>7.0000000000000007E-2</v>
      </c>
      <c r="D142" s="881">
        <v>7.0000000000000007E-2</v>
      </c>
      <c r="E142" s="393"/>
      <c r="F142" s="881">
        <v>7.0000000000000007E-2</v>
      </c>
      <c r="G142" s="482" t="s">
        <v>46</v>
      </c>
      <c r="H142" s="1017" t="s">
        <v>649</v>
      </c>
      <c r="I142" s="482" t="s">
        <v>769</v>
      </c>
      <c r="J142" s="482" t="s">
        <v>1326</v>
      </c>
      <c r="K142" s="482" t="s">
        <v>1273</v>
      </c>
      <c r="L142" s="397" t="s">
        <v>51</v>
      </c>
      <c r="M142" s="397" t="s">
        <v>51</v>
      </c>
      <c r="N142" s="549"/>
      <c r="O142" s="453"/>
      <c r="P142" s="437"/>
    </row>
    <row r="143" spans="1:17" ht="25.5" x14ac:dyDescent="0.2">
      <c r="A143" s="391">
        <v>3</v>
      </c>
      <c r="B143" s="392" t="s">
        <v>1314</v>
      </c>
      <c r="C143" s="881">
        <v>0.06</v>
      </c>
      <c r="D143" s="881">
        <v>0.06</v>
      </c>
      <c r="E143" s="393"/>
      <c r="F143" s="881">
        <v>0.06</v>
      </c>
      <c r="G143" s="365" t="s">
        <v>46</v>
      </c>
      <c r="H143" s="366" t="s">
        <v>649</v>
      </c>
      <c r="I143" s="398" t="s">
        <v>844</v>
      </c>
      <c r="J143" s="487" t="s">
        <v>1315</v>
      </c>
      <c r="K143" s="398" t="s">
        <v>1877</v>
      </c>
      <c r="L143" s="397" t="s">
        <v>465</v>
      </c>
      <c r="M143" s="397" t="s">
        <v>51</v>
      </c>
      <c r="N143" s="549"/>
      <c r="Q143" s="448"/>
    </row>
    <row r="144" spans="1:17" ht="25.5" x14ac:dyDescent="0.2">
      <c r="A144" s="391">
        <v>4</v>
      </c>
      <c r="B144" s="392" t="s">
        <v>1316</v>
      </c>
      <c r="C144" s="881">
        <v>0.03</v>
      </c>
      <c r="D144" s="881">
        <v>0.03</v>
      </c>
      <c r="E144" s="393"/>
      <c r="F144" s="881">
        <v>0.03</v>
      </c>
      <c r="G144" s="365" t="s">
        <v>46</v>
      </c>
      <c r="H144" s="366" t="s">
        <v>649</v>
      </c>
      <c r="I144" s="398" t="s">
        <v>735</v>
      </c>
      <c r="J144" s="487" t="s">
        <v>1317</v>
      </c>
      <c r="K144" s="398" t="s">
        <v>1877</v>
      </c>
      <c r="L144" s="397" t="s">
        <v>465</v>
      </c>
      <c r="M144" s="397" t="s">
        <v>51</v>
      </c>
      <c r="N144" s="549"/>
      <c r="Q144" s="448"/>
    </row>
    <row r="145" spans="1:17" ht="140.25" x14ac:dyDescent="0.2">
      <c r="A145" s="391">
        <v>5</v>
      </c>
      <c r="B145" s="392" t="s">
        <v>1897</v>
      </c>
      <c r="C145" s="881">
        <v>7.11</v>
      </c>
      <c r="D145" s="881">
        <v>7.11</v>
      </c>
      <c r="E145" s="881"/>
      <c r="F145" s="881">
        <v>7.11</v>
      </c>
      <c r="G145" s="365" t="s">
        <v>46</v>
      </c>
      <c r="H145" s="366" t="s">
        <v>649</v>
      </c>
      <c r="I145" s="398" t="s">
        <v>1895</v>
      </c>
      <c r="J145" s="487"/>
      <c r="K145" s="397" t="s">
        <v>1896</v>
      </c>
      <c r="L145" s="397"/>
      <c r="M145" s="397" t="s">
        <v>465</v>
      </c>
      <c r="N145" s="549"/>
      <c r="Q145" s="448"/>
    </row>
    <row r="146" spans="1:17" ht="13.5" x14ac:dyDescent="0.2">
      <c r="A146" s="386" t="s">
        <v>387</v>
      </c>
      <c r="B146" s="364" t="s">
        <v>709</v>
      </c>
      <c r="C146" s="882">
        <f>SUM(C147:C173)</f>
        <v>54.01</v>
      </c>
      <c r="D146" s="882">
        <f>SUM(D147:D173)</f>
        <v>54.01</v>
      </c>
      <c r="E146" s="882">
        <f>SUM(E147:E173)</f>
        <v>0</v>
      </c>
      <c r="F146" s="882">
        <f>SUM(F147:F173)</f>
        <v>54.01</v>
      </c>
      <c r="G146" s="387"/>
      <c r="H146" s="388"/>
      <c r="I146" s="389"/>
      <c r="J146" s="478"/>
      <c r="K146" s="389"/>
      <c r="L146" s="390"/>
      <c r="M146" s="390"/>
      <c r="N146" s="554"/>
      <c r="O146" s="453"/>
      <c r="Q146" s="448"/>
    </row>
    <row r="147" spans="1:17" ht="25.5" x14ac:dyDescent="0.2">
      <c r="A147" s="391">
        <v>1</v>
      </c>
      <c r="B147" s="392" t="s">
        <v>739</v>
      </c>
      <c r="C147" s="881">
        <v>3.83</v>
      </c>
      <c r="D147" s="881">
        <v>3.83</v>
      </c>
      <c r="E147" s="393"/>
      <c r="F147" s="881">
        <v>3.83</v>
      </c>
      <c r="G147" s="394" t="s">
        <v>46</v>
      </c>
      <c r="H147" s="395" t="s">
        <v>711</v>
      </c>
      <c r="I147" s="396" t="s">
        <v>740</v>
      </c>
      <c r="J147" s="379" t="s">
        <v>741</v>
      </c>
      <c r="K147" s="379" t="s">
        <v>699</v>
      </c>
      <c r="L147" s="397" t="s">
        <v>51</v>
      </c>
      <c r="M147" s="397" t="s">
        <v>51</v>
      </c>
      <c r="N147" s="549"/>
      <c r="O147" s="453"/>
      <c r="Q147" s="448"/>
    </row>
    <row r="148" spans="1:17" ht="25.5" x14ac:dyDescent="0.2">
      <c r="A148" s="391">
        <v>2</v>
      </c>
      <c r="B148" s="392" t="s">
        <v>745</v>
      </c>
      <c r="C148" s="881">
        <v>0.7</v>
      </c>
      <c r="D148" s="881">
        <v>0.7</v>
      </c>
      <c r="E148" s="393"/>
      <c r="F148" s="881">
        <v>0.7</v>
      </c>
      <c r="G148" s="394" t="s">
        <v>46</v>
      </c>
      <c r="H148" s="395" t="s">
        <v>711</v>
      </c>
      <c r="I148" s="396" t="s">
        <v>735</v>
      </c>
      <c r="J148" s="379" t="s">
        <v>746</v>
      </c>
      <c r="K148" s="379" t="s">
        <v>747</v>
      </c>
      <c r="L148" s="397" t="s">
        <v>51</v>
      </c>
      <c r="M148" s="397" t="s">
        <v>51</v>
      </c>
      <c r="N148" s="549"/>
      <c r="O148" s="453"/>
      <c r="Q148" s="448"/>
    </row>
    <row r="149" spans="1:17" ht="38.25" x14ac:dyDescent="0.2">
      <c r="A149" s="391">
        <v>3</v>
      </c>
      <c r="B149" s="392" t="s">
        <v>776</v>
      </c>
      <c r="C149" s="881">
        <v>2.06</v>
      </c>
      <c r="D149" s="881">
        <v>2.06</v>
      </c>
      <c r="E149" s="393"/>
      <c r="F149" s="881">
        <v>2.06</v>
      </c>
      <c r="G149" s="394" t="s">
        <v>46</v>
      </c>
      <c r="H149" s="395" t="s">
        <v>711</v>
      </c>
      <c r="I149" s="396" t="s">
        <v>777</v>
      </c>
      <c r="J149" s="379" t="s">
        <v>1297</v>
      </c>
      <c r="K149" s="379" t="s">
        <v>779</v>
      </c>
      <c r="L149" s="397" t="s">
        <v>51</v>
      </c>
      <c r="M149" s="397" t="s">
        <v>51</v>
      </c>
      <c r="N149" s="549"/>
      <c r="O149" s="453"/>
    </row>
    <row r="150" spans="1:17" ht="38.25" x14ac:dyDescent="0.2">
      <c r="A150" s="391">
        <v>4</v>
      </c>
      <c r="B150" s="392" t="s">
        <v>780</v>
      </c>
      <c r="C150" s="881">
        <v>1.1000000000000001</v>
      </c>
      <c r="D150" s="881">
        <v>1.1000000000000001</v>
      </c>
      <c r="E150" s="393"/>
      <c r="F150" s="881">
        <v>1.1000000000000001</v>
      </c>
      <c r="G150" s="394" t="s">
        <v>46</v>
      </c>
      <c r="H150" s="395" t="s">
        <v>711</v>
      </c>
      <c r="I150" s="396" t="s">
        <v>168</v>
      </c>
      <c r="J150" s="379" t="s">
        <v>1299</v>
      </c>
      <c r="K150" s="379" t="s">
        <v>779</v>
      </c>
      <c r="L150" s="397" t="s">
        <v>51</v>
      </c>
      <c r="M150" s="397" t="s">
        <v>51</v>
      </c>
      <c r="N150" s="549"/>
      <c r="O150" s="453"/>
    </row>
    <row r="151" spans="1:17" ht="38.25" x14ac:dyDescent="0.2">
      <c r="A151" s="391">
        <v>5</v>
      </c>
      <c r="B151" s="392" t="s">
        <v>782</v>
      </c>
      <c r="C151" s="881">
        <v>2</v>
      </c>
      <c r="D151" s="881">
        <v>2</v>
      </c>
      <c r="E151" s="393"/>
      <c r="F151" s="881">
        <v>2</v>
      </c>
      <c r="G151" s="394" t="s">
        <v>46</v>
      </c>
      <c r="H151" s="395" t="s">
        <v>711</v>
      </c>
      <c r="I151" s="396" t="s">
        <v>783</v>
      </c>
      <c r="J151" s="379" t="s">
        <v>784</v>
      </c>
      <c r="K151" s="379" t="s">
        <v>779</v>
      </c>
      <c r="L151" s="397" t="s">
        <v>51</v>
      </c>
      <c r="M151" s="397" t="s">
        <v>51</v>
      </c>
      <c r="N151" s="549"/>
      <c r="O151" s="453"/>
      <c r="P151" s="437" t="s">
        <v>1300</v>
      </c>
    </row>
    <row r="152" spans="1:17" ht="25.5" x14ac:dyDescent="0.2">
      <c r="A152" s="391">
        <v>6</v>
      </c>
      <c r="B152" s="392" t="s">
        <v>787</v>
      </c>
      <c r="C152" s="881">
        <v>0.25</v>
      </c>
      <c r="D152" s="881">
        <v>0.25</v>
      </c>
      <c r="E152" s="393"/>
      <c r="F152" s="881">
        <v>0.25</v>
      </c>
      <c r="G152" s="394" t="s">
        <v>46</v>
      </c>
      <c r="H152" s="395" t="s">
        <v>711</v>
      </c>
      <c r="I152" s="396" t="s">
        <v>788</v>
      </c>
      <c r="J152" s="379" t="s">
        <v>789</v>
      </c>
      <c r="K152" s="379" t="s">
        <v>790</v>
      </c>
      <c r="L152" s="379" t="s">
        <v>465</v>
      </c>
      <c r="M152" s="397" t="s">
        <v>51</v>
      </c>
      <c r="N152" s="552"/>
      <c r="O152" s="453"/>
      <c r="P152" s="437" t="s">
        <v>1300</v>
      </c>
    </row>
    <row r="153" spans="1:17" ht="25.5" x14ac:dyDescent="0.2">
      <c r="A153" s="391">
        <v>7</v>
      </c>
      <c r="B153" s="392" t="s">
        <v>791</v>
      </c>
      <c r="C153" s="881">
        <v>0.6</v>
      </c>
      <c r="D153" s="881">
        <v>0.6</v>
      </c>
      <c r="E153" s="393"/>
      <c r="F153" s="881">
        <v>0.6</v>
      </c>
      <c r="G153" s="394" t="s">
        <v>46</v>
      </c>
      <c r="H153" s="395" t="s">
        <v>711</v>
      </c>
      <c r="I153" s="396" t="s">
        <v>795</v>
      </c>
      <c r="J153" s="379" t="s">
        <v>792</v>
      </c>
      <c r="K153" s="379" t="s">
        <v>793</v>
      </c>
      <c r="L153" s="379" t="s">
        <v>465</v>
      </c>
      <c r="M153" s="397" t="s">
        <v>51</v>
      </c>
      <c r="N153" s="552"/>
      <c r="O153" s="453"/>
      <c r="P153" s="437" t="s">
        <v>1300</v>
      </c>
    </row>
    <row r="154" spans="1:17" ht="38.25" x14ac:dyDescent="0.2">
      <c r="A154" s="391">
        <v>8</v>
      </c>
      <c r="B154" s="392" t="s">
        <v>794</v>
      </c>
      <c r="C154" s="881">
        <v>1</v>
      </c>
      <c r="D154" s="881">
        <v>1</v>
      </c>
      <c r="E154" s="393"/>
      <c r="F154" s="881">
        <v>1</v>
      </c>
      <c r="G154" s="394" t="s">
        <v>46</v>
      </c>
      <c r="H154" s="395" t="s">
        <v>711</v>
      </c>
      <c r="I154" s="396" t="s">
        <v>800</v>
      </c>
      <c r="J154" s="379" t="s">
        <v>796</v>
      </c>
      <c r="K154" s="379" t="s">
        <v>1262</v>
      </c>
      <c r="L154" s="379" t="s">
        <v>798</v>
      </c>
      <c r="M154" s="397" t="s">
        <v>51</v>
      </c>
      <c r="N154" s="552"/>
      <c r="O154" s="453"/>
      <c r="P154" s="437" t="s">
        <v>1300</v>
      </c>
    </row>
    <row r="155" spans="1:17" ht="25.5" x14ac:dyDescent="0.2">
      <c r="A155" s="391">
        <v>9</v>
      </c>
      <c r="B155" s="392" t="s">
        <v>799</v>
      </c>
      <c r="C155" s="881">
        <v>0.16</v>
      </c>
      <c r="D155" s="881">
        <v>0.16</v>
      </c>
      <c r="E155" s="393"/>
      <c r="F155" s="881">
        <v>0.16</v>
      </c>
      <c r="G155" s="394" t="s">
        <v>46</v>
      </c>
      <c r="H155" s="395" t="s">
        <v>711</v>
      </c>
      <c r="I155" s="396" t="s">
        <v>769</v>
      </c>
      <c r="J155" s="379" t="s">
        <v>801</v>
      </c>
      <c r="K155" s="379" t="s">
        <v>1262</v>
      </c>
      <c r="L155" s="379" t="s">
        <v>798</v>
      </c>
      <c r="M155" s="397" t="s">
        <v>51</v>
      </c>
      <c r="N155" s="552"/>
      <c r="O155" s="453"/>
    </row>
    <row r="156" spans="1:17" ht="51" x14ac:dyDescent="0.2">
      <c r="A156" s="391">
        <v>10</v>
      </c>
      <c r="B156" s="392" t="s">
        <v>802</v>
      </c>
      <c r="C156" s="881">
        <v>5.35</v>
      </c>
      <c r="D156" s="881">
        <v>5.35</v>
      </c>
      <c r="E156" s="393"/>
      <c r="F156" s="881">
        <v>5.35</v>
      </c>
      <c r="G156" s="394" t="s">
        <v>46</v>
      </c>
      <c r="H156" s="395" t="s">
        <v>711</v>
      </c>
      <c r="I156" s="396" t="s">
        <v>1301</v>
      </c>
      <c r="J156" s="379" t="s">
        <v>803</v>
      </c>
      <c r="K156" s="379" t="s">
        <v>804</v>
      </c>
      <c r="L156" s="379" t="s">
        <v>465</v>
      </c>
      <c r="M156" s="397" t="s">
        <v>51</v>
      </c>
      <c r="N156" s="552"/>
      <c r="O156" s="453"/>
      <c r="P156" s="437" t="s">
        <v>1336</v>
      </c>
    </row>
    <row r="157" spans="1:17" ht="38.25" x14ac:dyDescent="0.2">
      <c r="A157" s="391">
        <v>11</v>
      </c>
      <c r="B157" s="392" t="s">
        <v>1260</v>
      </c>
      <c r="C157" s="881">
        <v>1.63</v>
      </c>
      <c r="D157" s="881">
        <v>1.63</v>
      </c>
      <c r="E157" s="393"/>
      <c r="F157" s="881">
        <v>1.63</v>
      </c>
      <c r="G157" s="394" t="s">
        <v>46</v>
      </c>
      <c r="H157" s="395" t="s">
        <v>711</v>
      </c>
      <c r="I157" s="396" t="s">
        <v>769</v>
      </c>
      <c r="J157" s="379" t="s">
        <v>1261</v>
      </c>
      <c r="K157" s="379" t="s">
        <v>1262</v>
      </c>
      <c r="L157" s="379" t="s">
        <v>1295</v>
      </c>
      <c r="M157" s="397" t="s">
        <v>51</v>
      </c>
      <c r="N157" s="552"/>
      <c r="O157" s="453"/>
    </row>
    <row r="158" spans="1:17" ht="25.5" x14ac:dyDescent="0.2">
      <c r="A158" s="391">
        <v>12</v>
      </c>
      <c r="B158" s="392" t="s">
        <v>1368</v>
      </c>
      <c r="C158" s="1024">
        <v>4.5</v>
      </c>
      <c r="D158" s="881">
        <v>4.5</v>
      </c>
      <c r="E158" s="393"/>
      <c r="F158" s="881">
        <v>0.45</v>
      </c>
      <c r="G158" s="365" t="s">
        <v>638</v>
      </c>
      <c r="H158" s="366" t="s">
        <v>711</v>
      </c>
      <c r="I158" s="398" t="s">
        <v>735</v>
      </c>
      <c r="J158" s="487" t="s">
        <v>1369</v>
      </c>
      <c r="K158" s="379" t="s">
        <v>1877</v>
      </c>
      <c r="L158" s="368" t="s">
        <v>798</v>
      </c>
      <c r="M158" s="397" t="s">
        <v>51</v>
      </c>
      <c r="N158" s="550"/>
    </row>
    <row r="159" spans="1:17" s="448" customFormat="1" ht="25.5" x14ac:dyDescent="0.2">
      <c r="A159" s="391">
        <v>13</v>
      </c>
      <c r="B159" s="392" t="s">
        <v>1370</v>
      </c>
      <c r="C159" s="881">
        <v>0.35</v>
      </c>
      <c r="D159" s="881">
        <v>0.35</v>
      </c>
      <c r="E159" s="393"/>
      <c r="F159" s="881">
        <v>0.35</v>
      </c>
      <c r="G159" s="365" t="s">
        <v>638</v>
      </c>
      <c r="H159" s="366" t="s">
        <v>711</v>
      </c>
      <c r="I159" s="398" t="s">
        <v>735</v>
      </c>
      <c r="J159" s="487" t="s">
        <v>1371</v>
      </c>
      <c r="K159" s="379" t="s">
        <v>1877</v>
      </c>
      <c r="L159" s="368" t="s">
        <v>798</v>
      </c>
      <c r="M159" s="397" t="s">
        <v>51</v>
      </c>
      <c r="N159" s="550"/>
      <c r="O159" s="1019"/>
      <c r="P159" s="437"/>
      <c r="Q159" s="437"/>
    </row>
    <row r="160" spans="1:17" s="448" customFormat="1" ht="25.5" x14ac:dyDescent="0.2">
      <c r="A160" s="391">
        <v>14</v>
      </c>
      <c r="B160" s="392" t="s">
        <v>1372</v>
      </c>
      <c r="C160" s="881">
        <v>0.12</v>
      </c>
      <c r="D160" s="881">
        <v>0.12</v>
      </c>
      <c r="E160" s="393"/>
      <c r="F160" s="881">
        <v>0.12</v>
      </c>
      <c r="G160" s="365" t="s">
        <v>768</v>
      </c>
      <c r="H160" s="366" t="s">
        <v>711</v>
      </c>
      <c r="I160" s="398" t="s">
        <v>735</v>
      </c>
      <c r="J160" s="487" t="s">
        <v>1373</v>
      </c>
      <c r="K160" s="379" t="s">
        <v>1877</v>
      </c>
      <c r="L160" s="368" t="s">
        <v>798</v>
      </c>
      <c r="M160" s="397" t="s">
        <v>51</v>
      </c>
      <c r="N160" s="550"/>
      <c r="O160" s="1019"/>
      <c r="P160" s="437"/>
      <c r="Q160" s="437"/>
    </row>
    <row r="161" spans="1:18" s="448" customFormat="1" ht="25.5" x14ac:dyDescent="0.2">
      <c r="A161" s="391">
        <v>15</v>
      </c>
      <c r="B161" s="392" t="s">
        <v>1368</v>
      </c>
      <c r="C161" s="881">
        <v>0.5</v>
      </c>
      <c r="D161" s="881">
        <v>0.5</v>
      </c>
      <c r="E161" s="393"/>
      <c r="F161" s="881">
        <v>0.5</v>
      </c>
      <c r="G161" s="365" t="s">
        <v>768</v>
      </c>
      <c r="H161" s="366" t="s">
        <v>711</v>
      </c>
      <c r="I161" s="398" t="s">
        <v>735</v>
      </c>
      <c r="J161" s="487" t="s">
        <v>1374</v>
      </c>
      <c r="K161" s="379" t="s">
        <v>1877</v>
      </c>
      <c r="L161" s="368" t="s">
        <v>798</v>
      </c>
      <c r="M161" s="397" t="s">
        <v>51</v>
      </c>
      <c r="N161" s="550"/>
      <c r="O161" s="1019"/>
      <c r="P161" s="437"/>
      <c r="Q161" s="437"/>
    </row>
    <row r="162" spans="1:18" s="448" customFormat="1" ht="25.5" x14ac:dyDescent="0.2">
      <c r="A162" s="391">
        <v>16</v>
      </c>
      <c r="B162" s="392" t="s">
        <v>1375</v>
      </c>
      <c r="C162" s="881">
        <v>2.0499999999999998</v>
      </c>
      <c r="D162" s="881">
        <v>2.0499999999999998</v>
      </c>
      <c r="E162" s="393"/>
      <c r="F162" s="881">
        <v>2.0499999999999998</v>
      </c>
      <c r="G162" s="365" t="s">
        <v>46</v>
      </c>
      <c r="H162" s="366" t="s">
        <v>711</v>
      </c>
      <c r="I162" s="398" t="s">
        <v>735</v>
      </c>
      <c r="J162" s="487" t="s">
        <v>1387</v>
      </c>
      <c r="K162" s="379" t="s">
        <v>1877</v>
      </c>
      <c r="L162" s="368" t="s">
        <v>798</v>
      </c>
      <c r="M162" s="397" t="s">
        <v>51</v>
      </c>
      <c r="N162" s="550"/>
      <c r="O162" s="1019"/>
      <c r="P162" s="437"/>
    </row>
    <row r="163" spans="1:18" ht="25.5" x14ac:dyDescent="0.2">
      <c r="A163" s="391">
        <v>17</v>
      </c>
      <c r="B163" s="392" t="s">
        <v>1547</v>
      </c>
      <c r="C163" s="881">
        <v>2.8</v>
      </c>
      <c r="D163" s="881">
        <v>2.8</v>
      </c>
      <c r="E163" s="394"/>
      <c r="F163" s="881">
        <v>2.8</v>
      </c>
      <c r="G163" s="365" t="s">
        <v>46</v>
      </c>
      <c r="H163" s="395" t="s">
        <v>711</v>
      </c>
      <c r="I163" s="394" t="s">
        <v>774</v>
      </c>
      <c r="J163" s="487" t="s">
        <v>1548</v>
      </c>
      <c r="K163" s="379" t="s">
        <v>1511</v>
      </c>
      <c r="L163" s="505" t="s">
        <v>466</v>
      </c>
      <c r="M163" s="505" t="s">
        <v>466</v>
      </c>
      <c r="N163" s="437"/>
      <c r="O163" s="437"/>
    </row>
    <row r="164" spans="1:18" s="448" customFormat="1" ht="25.5" x14ac:dyDescent="0.2">
      <c r="A164" s="391">
        <v>18</v>
      </c>
      <c r="B164" s="392" t="s">
        <v>1565</v>
      </c>
      <c r="C164" s="881">
        <v>1.2</v>
      </c>
      <c r="D164" s="881">
        <v>1.2</v>
      </c>
      <c r="E164" s="394"/>
      <c r="F164" s="881">
        <v>1.2</v>
      </c>
      <c r="G164" s="365" t="s">
        <v>46</v>
      </c>
      <c r="H164" s="395" t="s">
        <v>711</v>
      </c>
      <c r="I164" s="394" t="s">
        <v>735</v>
      </c>
      <c r="J164" s="487" t="s">
        <v>1566</v>
      </c>
      <c r="K164" s="379" t="s">
        <v>1567</v>
      </c>
      <c r="L164" s="505" t="s">
        <v>466</v>
      </c>
      <c r="M164" s="505" t="s">
        <v>466</v>
      </c>
    </row>
    <row r="165" spans="1:18" ht="51" x14ac:dyDescent="0.2">
      <c r="A165" s="391">
        <v>19</v>
      </c>
      <c r="B165" s="392" t="s">
        <v>1599</v>
      </c>
      <c r="C165" s="881">
        <v>1.4</v>
      </c>
      <c r="D165" s="881">
        <v>1.4</v>
      </c>
      <c r="E165" s="365"/>
      <c r="F165" s="881">
        <v>1.4</v>
      </c>
      <c r="G165" s="365" t="s">
        <v>46</v>
      </c>
      <c r="H165" s="366" t="s">
        <v>711</v>
      </c>
      <c r="I165" s="398" t="s">
        <v>735</v>
      </c>
      <c r="J165" s="487" t="s">
        <v>1600</v>
      </c>
      <c r="K165" s="379" t="s">
        <v>1511</v>
      </c>
      <c r="L165" s="505" t="s">
        <v>466</v>
      </c>
      <c r="M165" s="505" t="s">
        <v>466</v>
      </c>
      <c r="N165" s="437"/>
      <c r="O165" s="437"/>
    </row>
    <row r="166" spans="1:18" ht="25.5" x14ac:dyDescent="0.2">
      <c r="A166" s="391">
        <v>20</v>
      </c>
      <c r="B166" s="392" t="s">
        <v>1601</v>
      </c>
      <c r="C166" s="881">
        <v>1.5</v>
      </c>
      <c r="D166" s="881">
        <v>1.5</v>
      </c>
      <c r="E166" s="365"/>
      <c r="F166" s="881">
        <v>1.5</v>
      </c>
      <c r="G166" s="365" t="s">
        <v>46</v>
      </c>
      <c r="H166" s="366" t="s">
        <v>711</v>
      </c>
      <c r="I166" s="398" t="s">
        <v>774</v>
      </c>
      <c r="J166" s="487" t="s">
        <v>1602</v>
      </c>
      <c r="K166" s="379" t="s">
        <v>1511</v>
      </c>
      <c r="L166" s="505" t="s">
        <v>466</v>
      </c>
      <c r="M166" s="505" t="s">
        <v>466</v>
      </c>
      <c r="N166" s="437"/>
      <c r="O166" s="437"/>
    </row>
    <row r="167" spans="1:18" s="448" customFormat="1" ht="25.5" x14ac:dyDescent="0.2">
      <c r="A167" s="391">
        <v>21</v>
      </c>
      <c r="B167" s="392" t="s">
        <v>1522</v>
      </c>
      <c r="C167" s="881">
        <v>0.5</v>
      </c>
      <c r="D167" s="881">
        <v>0.5</v>
      </c>
      <c r="E167" s="365"/>
      <c r="F167" s="881">
        <v>0.5</v>
      </c>
      <c r="G167" s="365" t="s">
        <v>46</v>
      </c>
      <c r="H167" s="366" t="s">
        <v>711</v>
      </c>
      <c r="I167" s="394" t="s">
        <v>277</v>
      </c>
      <c r="J167" s="487" t="s">
        <v>1523</v>
      </c>
      <c r="K167" s="379" t="s">
        <v>1511</v>
      </c>
      <c r="L167" s="505" t="s">
        <v>466</v>
      </c>
      <c r="M167" s="505" t="s">
        <v>466</v>
      </c>
    </row>
    <row r="168" spans="1:18" s="448" customFormat="1" ht="25.5" x14ac:dyDescent="0.2">
      <c r="A168" s="391">
        <v>22</v>
      </c>
      <c r="B168" s="392" t="s">
        <v>1891</v>
      </c>
      <c r="C168" s="881">
        <v>3.1</v>
      </c>
      <c r="D168" s="881">
        <v>3.1</v>
      </c>
      <c r="E168" s="365"/>
      <c r="F168" s="881">
        <v>3.1</v>
      </c>
      <c r="G168" s="365" t="s">
        <v>46</v>
      </c>
      <c r="H168" s="366" t="s">
        <v>711</v>
      </c>
      <c r="I168" s="394" t="s">
        <v>224</v>
      </c>
      <c r="J168" s="487" t="s">
        <v>1893</v>
      </c>
      <c r="K168" s="379" t="s">
        <v>1511</v>
      </c>
      <c r="L168" s="505" t="s">
        <v>466</v>
      </c>
      <c r="M168" s="505" t="s">
        <v>466</v>
      </c>
    </row>
    <row r="169" spans="1:18" s="448" customFormat="1" x14ac:dyDescent="0.2">
      <c r="A169" s="391">
        <v>23</v>
      </c>
      <c r="B169" s="392" t="s">
        <v>1892</v>
      </c>
      <c r="C169" s="881">
        <v>2.5</v>
      </c>
      <c r="D169" s="881">
        <v>2.5</v>
      </c>
      <c r="E169" s="365"/>
      <c r="F169" s="881">
        <v>2.5</v>
      </c>
      <c r="G169" s="365" t="s">
        <v>46</v>
      </c>
      <c r="H169" s="366" t="s">
        <v>711</v>
      </c>
      <c r="I169" s="394" t="s">
        <v>224</v>
      </c>
      <c r="J169" s="487" t="s">
        <v>1894</v>
      </c>
      <c r="K169" s="379" t="s">
        <v>1511</v>
      </c>
      <c r="L169" s="505" t="s">
        <v>466</v>
      </c>
      <c r="M169" s="505" t="s">
        <v>466</v>
      </c>
    </row>
    <row r="170" spans="1:18" s="448" customFormat="1" ht="25.5" x14ac:dyDescent="0.2">
      <c r="A170" s="391">
        <v>24</v>
      </c>
      <c r="B170" s="534" t="s">
        <v>1561</v>
      </c>
      <c r="C170" s="1024">
        <v>1.5</v>
      </c>
      <c r="D170" s="1024">
        <v>1.5</v>
      </c>
      <c r="E170" s="536"/>
      <c r="F170" s="536">
        <f t="shared" ref="F170:F171" si="5">D170-E170</f>
        <v>1.5</v>
      </c>
      <c r="G170" s="536" t="s">
        <v>768</v>
      </c>
      <c r="H170" s="537" t="s">
        <v>711</v>
      </c>
      <c r="I170" s="542" t="s">
        <v>224</v>
      </c>
      <c r="J170" s="539" t="s">
        <v>1562</v>
      </c>
      <c r="K170" s="540" t="s">
        <v>2039</v>
      </c>
      <c r="L170" s="1064" t="s">
        <v>466</v>
      </c>
      <c r="M170" s="1064" t="s">
        <v>466</v>
      </c>
    </row>
    <row r="171" spans="1:18" s="448" customFormat="1" x14ac:dyDescent="0.2">
      <c r="A171" s="391">
        <v>25</v>
      </c>
      <c r="B171" s="534" t="s">
        <v>807</v>
      </c>
      <c r="C171" s="1024">
        <v>1.5</v>
      </c>
      <c r="D171" s="1024">
        <v>1.5</v>
      </c>
      <c r="E171" s="536"/>
      <c r="F171" s="536">
        <f t="shared" si="5"/>
        <v>1.5</v>
      </c>
      <c r="G171" s="536" t="s">
        <v>46</v>
      </c>
      <c r="H171" s="537" t="s">
        <v>711</v>
      </c>
      <c r="I171" s="542" t="s">
        <v>162</v>
      </c>
      <c r="J171" s="539" t="s">
        <v>808</v>
      </c>
      <c r="K171" s="540" t="s">
        <v>2039</v>
      </c>
      <c r="L171" s="1064" t="s">
        <v>466</v>
      </c>
      <c r="M171" s="1064" t="s">
        <v>466</v>
      </c>
    </row>
    <row r="172" spans="1:18" s="448" customFormat="1" x14ac:dyDescent="0.2">
      <c r="A172" s="391">
        <v>26</v>
      </c>
      <c r="B172" s="392" t="s">
        <v>1993</v>
      </c>
      <c r="C172" s="881">
        <v>1.7</v>
      </c>
      <c r="D172" s="881">
        <v>1.7</v>
      </c>
      <c r="E172" s="365"/>
      <c r="F172" s="881">
        <v>1.7</v>
      </c>
      <c r="G172" s="365" t="s">
        <v>638</v>
      </c>
      <c r="H172" s="366" t="s">
        <v>711</v>
      </c>
      <c r="I172" s="398" t="s">
        <v>774</v>
      </c>
      <c r="J172" s="487" t="s">
        <v>1994</v>
      </c>
      <c r="K172" s="379" t="s">
        <v>1511</v>
      </c>
      <c r="L172" s="505" t="s">
        <v>466</v>
      </c>
      <c r="M172" s="505" t="s">
        <v>466</v>
      </c>
    </row>
    <row r="173" spans="1:18" ht="140.25" x14ac:dyDescent="0.2">
      <c r="A173" s="391">
        <v>27</v>
      </c>
      <c r="B173" s="392" t="s">
        <v>1898</v>
      </c>
      <c r="C173" s="881">
        <f>54.01-SUM(C147:C172)</f>
        <v>10.11</v>
      </c>
      <c r="D173" s="881">
        <f>54.01-SUM(D147:D172)</f>
        <v>10.11</v>
      </c>
      <c r="E173" s="393"/>
      <c r="F173" s="881">
        <f>54.01-SUM(F147:F172)</f>
        <v>14.159999999999997</v>
      </c>
      <c r="G173" s="365" t="s">
        <v>46</v>
      </c>
      <c r="H173" s="366" t="s">
        <v>711</v>
      </c>
      <c r="I173" s="398" t="s">
        <v>1895</v>
      </c>
      <c r="J173" s="487"/>
      <c r="K173" s="397" t="s">
        <v>1896</v>
      </c>
      <c r="L173" s="397"/>
      <c r="M173" s="397" t="s">
        <v>465</v>
      </c>
      <c r="N173" s="549"/>
      <c r="Q173" s="448"/>
    </row>
    <row r="174" spans="1:18" s="448" customFormat="1" ht="27" x14ac:dyDescent="0.2">
      <c r="A174" s="386" t="s">
        <v>820</v>
      </c>
      <c r="B174" s="364" t="s">
        <v>1949</v>
      </c>
      <c r="C174" s="882">
        <v>193.44499999999999</v>
      </c>
      <c r="D174" s="882">
        <v>193.44499999999999</v>
      </c>
      <c r="E174" s="882"/>
      <c r="F174" s="882">
        <v>193.44499999999999</v>
      </c>
      <c r="G174" s="387"/>
      <c r="H174" s="388"/>
      <c r="I174" s="389"/>
      <c r="J174" s="478"/>
      <c r="K174" s="389"/>
      <c r="L174" s="390"/>
      <c r="M174" s="390"/>
      <c r="N174" s="554"/>
      <c r="O174" s="453"/>
      <c r="P174" s="437"/>
    </row>
    <row r="175" spans="1:18" s="448" customFormat="1" ht="13.5" x14ac:dyDescent="0.2">
      <c r="A175" s="386" t="s">
        <v>1951</v>
      </c>
      <c r="B175" s="364" t="s">
        <v>1950</v>
      </c>
      <c r="C175" s="882"/>
      <c r="D175" s="882"/>
      <c r="E175" s="882"/>
      <c r="F175" s="882"/>
      <c r="G175" s="387"/>
      <c r="H175" s="388"/>
      <c r="I175" s="389"/>
      <c r="J175" s="478"/>
      <c r="K175" s="389"/>
      <c r="L175" s="390"/>
      <c r="M175" s="390"/>
      <c r="N175" s="554"/>
      <c r="O175" s="453"/>
      <c r="P175" s="437"/>
    </row>
    <row r="176" spans="1:18" s="448" customFormat="1" ht="38.25" x14ac:dyDescent="0.2">
      <c r="A176" s="391" t="s">
        <v>44</v>
      </c>
      <c r="B176" s="401" t="s">
        <v>1947</v>
      </c>
      <c r="C176" s="889">
        <v>51.5</v>
      </c>
      <c r="D176" s="889">
        <v>51.5</v>
      </c>
      <c r="E176" s="498">
        <f>D176-F176</f>
        <v>0</v>
      </c>
      <c r="F176" s="889">
        <v>51.5</v>
      </c>
      <c r="G176" s="368" t="s">
        <v>46</v>
      </c>
      <c r="H176" s="366" t="s">
        <v>1754</v>
      </c>
      <c r="I176" s="400" t="s">
        <v>824</v>
      </c>
      <c r="J176" s="486" t="s">
        <v>1342</v>
      </c>
      <c r="K176" s="368" t="s">
        <v>1948</v>
      </c>
      <c r="L176" s="397" t="s">
        <v>51</v>
      </c>
      <c r="M176" s="397" t="s">
        <v>51</v>
      </c>
      <c r="N176" s="549"/>
      <c r="O176" s="453"/>
      <c r="P176" s="437">
        <v>24.4</v>
      </c>
      <c r="Q176" s="437">
        <v>24.4</v>
      </c>
      <c r="R176" s="499">
        <v>14.639999999999999</v>
      </c>
    </row>
    <row r="177" spans="1:18" ht="76.5" x14ac:dyDescent="0.2">
      <c r="A177" s="391" t="s">
        <v>55</v>
      </c>
      <c r="B177" s="401" t="s">
        <v>1952</v>
      </c>
      <c r="C177" s="889">
        <v>50</v>
      </c>
      <c r="D177" s="889">
        <v>50</v>
      </c>
      <c r="E177" s="498">
        <f t="shared" ref="E177:E180" si="6">D177+F177</f>
        <v>100</v>
      </c>
      <c r="F177" s="889">
        <v>50</v>
      </c>
      <c r="G177" s="368" t="s">
        <v>315</v>
      </c>
      <c r="H177" s="366" t="s">
        <v>1754</v>
      </c>
      <c r="I177" s="468" t="s">
        <v>663</v>
      </c>
      <c r="J177" s="396" t="s">
        <v>1343</v>
      </c>
      <c r="K177" s="397" t="s">
        <v>1956</v>
      </c>
      <c r="L177" s="397" t="s">
        <v>51</v>
      </c>
      <c r="M177" s="397" t="s">
        <v>51</v>
      </c>
      <c r="N177" s="549"/>
      <c r="O177" s="453"/>
      <c r="P177" s="437">
        <v>33.6</v>
      </c>
      <c r="Q177" s="448" t="s">
        <v>827</v>
      </c>
      <c r="R177" s="499" t="e">
        <v>#VALUE!</v>
      </c>
    </row>
    <row r="178" spans="1:18" s="502" customFormat="1" ht="76.5" x14ac:dyDescent="0.2">
      <c r="A178" s="391" t="s">
        <v>62</v>
      </c>
      <c r="B178" s="401" t="s">
        <v>1953</v>
      </c>
      <c r="C178" s="889">
        <v>21.54</v>
      </c>
      <c r="D178" s="889">
        <v>21.54</v>
      </c>
      <c r="E178" s="498">
        <f t="shared" si="6"/>
        <v>43.08</v>
      </c>
      <c r="F178" s="889">
        <v>21.54</v>
      </c>
      <c r="G178" s="368" t="s">
        <v>315</v>
      </c>
      <c r="H178" s="366" t="s">
        <v>1754</v>
      </c>
      <c r="I178" s="400" t="s">
        <v>824</v>
      </c>
      <c r="J178" s="396" t="s">
        <v>1344</v>
      </c>
      <c r="K178" s="397" t="s">
        <v>1956</v>
      </c>
      <c r="L178" s="397" t="s">
        <v>51</v>
      </c>
      <c r="M178" s="397" t="s">
        <v>51</v>
      </c>
      <c r="N178" s="731"/>
      <c r="O178" s="397"/>
      <c r="P178" s="501">
        <v>25.14</v>
      </c>
      <c r="Q178" s="502" t="s">
        <v>830</v>
      </c>
      <c r="R178" s="503" t="e">
        <v>#VALUE!</v>
      </c>
    </row>
    <row r="179" spans="1:18" s="502" customFormat="1" ht="76.5" x14ac:dyDescent="0.2">
      <c r="A179" s="391" t="s">
        <v>70</v>
      </c>
      <c r="B179" s="401" t="s">
        <v>1954</v>
      </c>
      <c r="C179" s="889">
        <v>7.1</v>
      </c>
      <c r="D179" s="889">
        <v>7.1</v>
      </c>
      <c r="E179" s="498">
        <f t="shared" si="6"/>
        <v>14.2</v>
      </c>
      <c r="F179" s="889">
        <v>7.1</v>
      </c>
      <c r="G179" s="368" t="s">
        <v>315</v>
      </c>
      <c r="H179" s="366" t="s">
        <v>1754</v>
      </c>
      <c r="I179" s="400" t="s">
        <v>1087</v>
      </c>
      <c r="J179" s="396" t="s">
        <v>1411</v>
      </c>
      <c r="K179" s="397" t="s">
        <v>1956</v>
      </c>
      <c r="L179" s="397" t="s">
        <v>51</v>
      </c>
      <c r="M179" s="397" t="s">
        <v>51</v>
      </c>
      <c r="N179" s="731"/>
      <c r="O179" s="397"/>
      <c r="P179" s="501"/>
      <c r="R179" s="503">
        <v>0</v>
      </c>
    </row>
    <row r="180" spans="1:18" ht="76.5" x14ac:dyDescent="0.2">
      <c r="A180" s="391" t="s">
        <v>79</v>
      </c>
      <c r="B180" s="401" t="s">
        <v>1955</v>
      </c>
      <c r="C180" s="889">
        <v>17.55</v>
      </c>
      <c r="D180" s="889">
        <v>17.55</v>
      </c>
      <c r="E180" s="498">
        <f t="shared" si="6"/>
        <v>35.1</v>
      </c>
      <c r="F180" s="889">
        <v>17.55</v>
      </c>
      <c r="G180" s="368" t="s">
        <v>315</v>
      </c>
      <c r="H180" s="366" t="s">
        <v>1754</v>
      </c>
      <c r="I180" s="394" t="s">
        <v>667</v>
      </c>
      <c r="J180" s="396" t="s">
        <v>1412</v>
      </c>
      <c r="K180" s="397" t="s">
        <v>1956</v>
      </c>
      <c r="L180" s="397" t="s">
        <v>51</v>
      </c>
      <c r="M180" s="397" t="s">
        <v>51</v>
      </c>
      <c r="N180" s="549"/>
      <c r="O180" s="453"/>
      <c r="Q180" s="448"/>
      <c r="R180" s="499">
        <v>0</v>
      </c>
    </row>
    <row r="181" spans="1:18" s="448" customFormat="1" ht="13.5" x14ac:dyDescent="0.2">
      <c r="A181" s="386" t="s">
        <v>1957</v>
      </c>
      <c r="B181" s="364" t="s">
        <v>1958</v>
      </c>
      <c r="C181" s="882"/>
      <c r="D181" s="882"/>
      <c r="E181" s="882"/>
      <c r="F181" s="882"/>
      <c r="G181" s="387"/>
      <c r="H181" s="388"/>
      <c r="I181" s="389"/>
      <c r="J181" s="478"/>
      <c r="K181" s="389"/>
      <c r="L181" s="390"/>
      <c r="M181" s="390"/>
      <c r="N181" s="554"/>
      <c r="O181" s="453"/>
      <c r="P181" s="437"/>
    </row>
    <row r="182" spans="1:18" ht="76.5" x14ac:dyDescent="0.2">
      <c r="A182" s="391" t="s">
        <v>44</v>
      </c>
      <c r="B182" s="392" t="s">
        <v>1959</v>
      </c>
      <c r="C182" s="889">
        <v>10</v>
      </c>
      <c r="D182" s="889">
        <v>10</v>
      </c>
      <c r="E182" s="498">
        <f>D182-F182</f>
        <v>0</v>
      </c>
      <c r="F182" s="889">
        <v>10</v>
      </c>
      <c r="G182" s="368" t="s">
        <v>46</v>
      </c>
      <c r="H182" s="366" t="s">
        <v>1754</v>
      </c>
      <c r="I182" s="400" t="s">
        <v>393</v>
      </c>
      <c r="J182" s="486" t="s">
        <v>1971</v>
      </c>
      <c r="K182" s="397" t="s">
        <v>1956</v>
      </c>
      <c r="L182" s="401" t="s">
        <v>1426</v>
      </c>
      <c r="M182" s="397" t="s">
        <v>51</v>
      </c>
      <c r="N182" s="558"/>
      <c r="P182" s="437">
        <v>14.73</v>
      </c>
      <c r="Q182" s="448" t="s">
        <v>1394</v>
      </c>
      <c r="R182" s="499" t="e">
        <v>#VALUE!</v>
      </c>
    </row>
    <row r="183" spans="1:18" ht="76.5" x14ac:dyDescent="0.2">
      <c r="A183" s="391" t="s">
        <v>55</v>
      </c>
      <c r="B183" s="392" t="s">
        <v>1960</v>
      </c>
      <c r="C183" s="889">
        <v>28</v>
      </c>
      <c r="D183" s="889">
        <v>28</v>
      </c>
      <c r="E183" s="498">
        <f t="shared" ref="E183:E193" si="7">D183-F183</f>
        <v>0</v>
      </c>
      <c r="F183" s="889">
        <v>28</v>
      </c>
      <c r="G183" s="394" t="s">
        <v>46</v>
      </c>
      <c r="H183" s="366" t="s">
        <v>1754</v>
      </c>
      <c r="I183" s="396" t="s">
        <v>277</v>
      </c>
      <c r="J183" s="379" t="s">
        <v>1972</v>
      </c>
      <c r="K183" s="397" t="s">
        <v>1956</v>
      </c>
      <c r="L183" s="401" t="s">
        <v>1426</v>
      </c>
      <c r="M183" s="397" t="s">
        <v>51</v>
      </c>
      <c r="N183" s="559"/>
      <c r="P183" s="437">
        <v>6.34</v>
      </c>
      <c r="Q183" s="448" t="s">
        <v>1388</v>
      </c>
      <c r="R183" s="499" t="e">
        <v>#VALUE!</v>
      </c>
    </row>
    <row r="184" spans="1:18" ht="76.5" x14ac:dyDescent="0.2">
      <c r="A184" s="391" t="s">
        <v>62</v>
      </c>
      <c r="B184" s="392" t="s">
        <v>1961</v>
      </c>
      <c r="C184" s="889">
        <v>35</v>
      </c>
      <c r="D184" s="889">
        <v>35</v>
      </c>
      <c r="E184" s="498">
        <f t="shared" si="7"/>
        <v>0</v>
      </c>
      <c r="F184" s="889">
        <v>35</v>
      </c>
      <c r="G184" s="394" t="s">
        <v>46</v>
      </c>
      <c r="H184" s="366" t="s">
        <v>1754</v>
      </c>
      <c r="I184" s="396" t="s">
        <v>277</v>
      </c>
      <c r="J184" s="379" t="s">
        <v>1973</v>
      </c>
      <c r="K184" s="397" t="s">
        <v>1956</v>
      </c>
      <c r="L184" s="401" t="s">
        <v>1426</v>
      </c>
      <c r="M184" s="397" t="s">
        <v>51</v>
      </c>
      <c r="N184" s="559"/>
      <c r="Q184" s="448"/>
      <c r="R184" s="499">
        <v>0</v>
      </c>
    </row>
    <row r="185" spans="1:18" ht="76.5" x14ac:dyDescent="0.2">
      <c r="A185" s="391" t="s">
        <v>70</v>
      </c>
      <c r="B185" s="392" t="s">
        <v>1962</v>
      </c>
      <c r="C185" s="889">
        <v>30</v>
      </c>
      <c r="D185" s="889">
        <v>30</v>
      </c>
      <c r="E185" s="498">
        <f t="shared" si="7"/>
        <v>0</v>
      </c>
      <c r="F185" s="889">
        <v>30</v>
      </c>
      <c r="G185" s="394" t="s">
        <v>46</v>
      </c>
      <c r="H185" s="366" t="s">
        <v>1754</v>
      </c>
      <c r="I185" s="396" t="s">
        <v>224</v>
      </c>
      <c r="J185" s="379" t="s">
        <v>1974</v>
      </c>
      <c r="K185" s="397" t="s">
        <v>1956</v>
      </c>
      <c r="L185" s="401" t="s">
        <v>1426</v>
      </c>
      <c r="M185" s="397" t="s">
        <v>51</v>
      </c>
      <c r="N185" s="559"/>
      <c r="Q185" s="448"/>
      <c r="R185" s="499">
        <v>0</v>
      </c>
    </row>
    <row r="186" spans="1:18" ht="76.5" x14ac:dyDescent="0.2">
      <c r="A186" s="391" t="s">
        <v>79</v>
      </c>
      <c r="B186" s="392" t="s">
        <v>1963</v>
      </c>
      <c r="C186" s="889">
        <v>199</v>
      </c>
      <c r="D186" s="889">
        <v>199</v>
      </c>
      <c r="E186" s="498">
        <f t="shared" si="7"/>
        <v>0</v>
      </c>
      <c r="F186" s="889">
        <v>199</v>
      </c>
      <c r="G186" s="394" t="s">
        <v>46</v>
      </c>
      <c r="H186" s="366" t="s">
        <v>1754</v>
      </c>
      <c r="I186" s="396" t="s">
        <v>219</v>
      </c>
      <c r="J186" s="379" t="s">
        <v>1975</v>
      </c>
      <c r="K186" s="397" t="s">
        <v>1956</v>
      </c>
      <c r="L186" s="401" t="s">
        <v>1426</v>
      </c>
      <c r="M186" s="397" t="s">
        <v>51</v>
      </c>
      <c r="N186" s="559"/>
      <c r="P186" s="437">
        <v>20.48</v>
      </c>
      <c r="Q186" s="437" t="s">
        <v>1388</v>
      </c>
      <c r="R186" s="499" t="e">
        <v>#VALUE!</v>
      </c>
    </row>
    <row r="187" spans="1:18" ht="76.5" x14ac:dyDescent="0.2">
      <c r="A187" s="391" t="s">
        <v>86</v>
      </c>
      <c r="B187" s="392" t="s">
        <v>1964</v>
      </c>
      <c r="C187" s="889">
        <v>53</v>
      </c>
      <c r="D187" s="889">
        <v>53</v>
      </c>
      <c r="E187" s="498">
        <f t="shared" si="7"/>
        <v>0</v>
      </c>
      <c r="F187" s="889">
        <v>53</v>
      </c>
      <c r="G187" s="368" t="s">
        <v>46</v>
      </c>
      <c r="H187" s="366" t="s">
        <v>1754</v>
      </c>
      <c r="I187" s="400" t="s">
        <v>326</v>
      </c>
      <c r="J187" s="486" t="s">
        <v>1976</v>
      </c>
      <c r="K187" s="397" t="s">
        <v>1956</v>
      </c>
      <c r="L187" s="401" t="s">
        <v>1426</v>
      </c>
      <c r="M187" s="397" t="s">
        <v>51</v>
      </c>
      <c r="N187" s="558"/>
      <c r="P187" s="437">
        <v>18.760000000000002</v>
      </c>
      <c r="Q187" s="448" t="s">
        <v>1392</v>
      </c>
      <c r="R187" s="499" t="e">
        <v>#VALUE!</v>
      </c>
    </row>
    <row r="188" spans="1:18" ht="76.5" x14ac:dyDescent="0.2">
      <c r="A188" s="391" t="s">
        <v>91</v>
      </c>
      <c r="B188" s="392" t="s">
        <v>1965</v>
      </c>
      <c r="C188" s="889">
        <v>130</v>
      </c>
      <c r="D188" s="889">
        <v>130</v>
      </c>
      <c r="E188" s="498">
        <f t="shared" si="7"/>
        <v>0</v>
      </c>
      <c r="F188" s="889">
        <v>130</v>
      </c>
      <c r="G188" s="368" t="s">
        <v>46</v>
      </c>
      <c r="H188" s="366" t="s">
        <v>1754</v>
      </c>
      <c r="I188" s="400" t="s">
        <v>1493</v>
      </c>
      <c r="J188" s="486" t="s">
        <v>1977</v>
      </c>
      <c r="K188" s="397" t="s">
        <v>1956</v>
      </c>
      <c r="L188" s="401" t="s">
        <v>1426</v>
      </c>
      <c r="M188" s="397" t="s">
        <v>51</v>
      </c>
      <c r="N188" s="558"/>
      <c r="P188" s="437">
        <v>14.73</v>
      </c>
      <c r="Q188" s="448" t="s">
        <v>1394</v>
      </c>
      <c r="R188" s="499" t="e">
        <v>#VALUE!</v>
      </c>
    </row>
    <row r="189" spans="1:18" ht="76.5" x14ac:dyDescent="0.2">
      <c r="A189" s="391" t="s">
        <v>94</v>
      </c>
      <c r="B189" s="392" t="s">
        <v>1966</v>
      </c>
      <c r="C189" s="889">
        <v>20</v>
      </c>
      <c r="D189" s="889">
        <v>20</v>
      </c>
      <c r="E189" s="498">
        <f t="shared" si="7"/>
        <v>0</v>
      </c>
      <c r="F189" s="889">
        <v>20</v>
      </c>
      <c r="G189" s="394" t="s">
        <v>46</v>
      </c>
      <c r="H189" s="366" t="s">
        <v>1754</v>
      </c>
      <c r="I189" s="396" t="s">
        <v>393</v>
      </c>
      <c r="J189" s="379" t="s">
        <v>1978</v>
      </c>
      <c r="K189" s="397" t="s">
        <v>1956</v>
      </c>
      <c r="L189" s="401" t="s">
        <v>2030</v>
      </c>
      <c r="M189" s="397" t="s">
        <v>51</v>
      </c>
      <c r="N189" s="559"/>
      <c r="P189" s="437">
        <v>6.34</v>
      </c>
      <c r="Q189" s="448" t="s">
        <v>1388</v>
      </c>
      <c r="R189" s="499" t="e">
        <v>#VALUE!</v>
      </c>
    </row>
    <row r="190" spans="1:18" ht="89.25" x14ac:dyDescent="0.2">
      <c r="A190" s="391" t="s">
        <v>102</v>
      </c>
      <c r="B190" s="392" t="s">
        <v>1967</v>
      </c>
      <c r="C190" s="889">
        <v>38</v>
      </c>
      <c r="D190" s="889">
        <v>38</v>
      </c>
      <c r="E190" s="498">
        <f t="shared" si="7"/>
        <v>0</v>
      </c>
      <c r="F190" s="889">
        <v>38</v>
      </c>
      <c r="G190" s="394" t="s">
        <v>308</v>
      </c>
      <c r="H190" s="366" t="s">
        <v>1754</v>
      </c>
      <c r="I190" s="396" t="s">
        <v>277</v>
      </c>
      <c r="J190" s="379" t="s">
        <v>1979</v>
      </c>
      <c r="K190" s="397" t="s">
        <v>1991</v>
      </c>
      <c r="L190" s="401" t="s">
        <v>1426</v>
      </c>
      <c r="M190" s="397" t="s">
        <v>51</v>
      </c>
      <c r="N190" s="559"/>
      <c r="Q190" s="448"/>
      <c r="R190" s="499">
        <v>0</v>
      </c>
    </row>
    <row r="191" spans="1:18" ht="76.5" x14ac:dyDescent="0.2">
      <c r="A191" s="391" t="s">
        <v>107</v>
      </c>
      <c r="B191" s="392" t="s">
        <v>1968</v>
      </c>
      <c r="C191" s="889">
        <v>15</v>
      </c>
      <c r="D191" s="889">
        <v>15</v>
      </c>
      <c r="E191" s="498">
        <f t="shared" si="7"/>
        <v>0</v>
      </c>
      <c r="F191" s="889">
        <v>15</v>
      </c>
      <c r="G191" s="394" t="s">
        <v>46</v>
      </c>
      <c r="H191" s="366" t="s">
        <v>1754</v>
      </c>
      <c r="I191" s="396" t="s">
        <v>277</v>
      </c>
      <c r="J191" s="379" t="s">
        <v>1980</v>
      </c>
      <c r="K191" s="397" t="s">
        <v>1956</v>
      </c>
      <c r="L191" s="401" t="s">
        <v>1426</v>
      </c>
      <c r="M191" s="397" t="s">
        <v>51</v>
      </c>
      <c r="N191" s="559"/>
      <c r="Q191" s="448"/>
      <c r="R191" s="499">
        <v>0</v>
      </c>
    </row>
    <row r="192" spans="1:18" ht="76.5" x14ac:dyDescent="0.2">
      <c r="A192" s="391" t="s">
        <v>112</v>
      </c>
      <c r="B192" s="392" t="s">
        <v>1969</v>
      </c>
      <c r="C192" s="889">
        <v>66</v>
      </c>
      <c r="D192" s="889">
        <v>66</v>
      </c>
      <c r="E192" s="498">
        <f t="shared" si="7"/>
        <v>0</v>
      </c>
      <c r="F192" s="889">
        <v>66</v>
      </c>
      <c r="G192" s="394" t="s">
        <v>46</v>
      </c>
      <c r="H192" s="366" t="s">
        <v>1754</v>
      </c>
      <c r="I192" s="396" t="s">
        <v>1983</v>
      </c>
      <c r="J192" s="379" t="s">
        <v>1981</v>
      </c>
      <c r="K192" s="397" t="s">
        <v>1956</v>
      </c>
      <c r="L192" s="401" t="s">
        <v>1426</v>
      </c>
      <c r="M192" s="397" t="s">
        <v>51</v>
      </c>
      <c r="N192" s="559"/>
      <c r="P192" s="437">
        <v>20.48</v>
      </c>
      <c r="Q192" s="437" t="s">
        <v>1388</v>
      </c>
      <c r="R192" s="499" t="e">
        <v>#VALUE!</v>
      </c>
    </row>
    <row r="193" spans="1:18" ht="76.5" x14ac:dyDescent="0.2">
      <c r="A193" s="391" t="s">
        <v>117</v>
      </c>
      <c r="B193" s="392" t="s">
        <v>1970</v>
      </c>
      <c r="C193" s="889">
        <v>40</v>
      </c>
      <c r="D193" s="889">
        <v>40</v>
      </c>
      <c r="E193" s="498">
        <f t="shared" si="7"/>
        <v>0</v>
      </c>
      <c r="F193" s="889">
        <v>40</v>
      </c>
      <c r="G193" s="368" t="s">
        <v>46</v>
      </c>
      <c r="H193" s="366" t="s">
        <v>1754</v>
      </c>
      <c r="I193" s="400" t="s">
        <v>224</v>
      </c>
      <c r="J193" s="486" t="s">
        <v>1982</v>
      </c>
      <c r="K193" s="397" t="s">
        <v>1956</v>
      </c>
      <c r="L193" s="401" t="s">
        <v>1426</v>
      </c>
      <c r="M193" s="397" t="s">
        <v>51</v>
      </c>
      <c r="N193" s="558"/>
      <c r="P193" s="437">
        <v>18.760000000000002</v>
      </c>
      <c r="Q193" s="448" t="s">
        <v>1392</v>
      </c>
      <c r="R193" s="499" t="e">
        <v>#VALUE!</v>
      </c>
    </row>
    <row r="194" spans="1:18" x14ac:dyDescent="0.2">
      <c r="A194" s="391"/>
      <c r="B194" s="392"/>
      <c r="C194" s="889"/>
      <c r="D194" s="889"/>
      <c r="E194" s="498"/>
      <c r="F194" s="889"/>
      <c r="G194" s="395"/>
      <c r="H194" s="395"/>
      <c r="I194" s="396"/>
      <c r="J194" s="379"/>
      <c r="K194" s="379"/>
      <c r="L194" s="397"/>
      <c r="M194" s="397"/>
      <c r="N194" s="549"/>
      <c r="O194" s="549"/>
      <c r="Q194" s="448"/>
      <c r="R194" s="499"/>
    </row>
    <row r="195" spans="1:18" ht="13.5" x14ac:dyDescent="0.2">
      <c r="A195" s="1244" t="s">
        <v>845</v>
      </c>
      <c r="B195" s="891" t="s">
        <v>846</v>
      </c>
      <c r="C195" s="892">
        <v>61.811999999999991</v>
      </c>
      <c r="D195" s="892">
        <v>61.811999999999991</v>
      </c>
      <c r="E195" s="1245"/>
      <c r="F195" s="892">
        <v>61.811999999999991</v>
      </c>
      <c r="G195" s="1246"/>
      <c r="H195" s="1247"/>
      <c r="I195" s="1248"/>
      <c r="J195" s="1249"/>
      <c r="K195" s="1248"/>
      <c r="L195" s="1250"/>
      <c r="M195" s="1250"/>
      <c r="N195" s="1251"/>
      <c r="P195" s="437">
        <v>94</v>
      </c>
      <c r="Q195" s="437">
        <v>5.5</v>
      </c>
      <c r="R195" s="499">
        <v>3.3</v>
      </c>
    </row>
    <row r="196" spans="1:18" ht="38.25" x14ac:dyDescent="0.2">
      <c r="A196" s="1252" t="s">
        <v>44</v>
      </c>
      <c r="B196" s="1253" t="s">
        <v>851</v>
      </c>
      <c r="C196" s="1254">
        <v>16.82</v>
      </c>
      <c r="D196" s="1254">
        <v>16.82</v>
      </c>
      <c r="E196" s="1255"/>
      <c r="F196" s="1254">
        <v>16.82</v>
      </c>
      <c r="G196" s="1256" t="s">
        <v>46</v>
      </c>
      <c r="H196" s="1257" t="s">
        <v>505</v>
      </c>
      <c r="I196" s="1258" t="s">
        <v>1384</v>
      </c>
      <c r="J196" s="1259" t="s">
        <v>1385</v>
      </c>
      <c r="K196" s="1260" t="s">
        <v>853</v>
      </c>
      <c r="L196" s="1261" t="s">
        <v>51</v>
      </c>
      <c r="M196" s="1261" t="s">
        <v>51</v>
      </c>
      <c r="N196" s="1262"/>
      <c r="O196" s="453"/>
      <c r="P196" s="437">
        <v>95</v>
      </c>
    </row>
    <row r="197" spans="1:18" ht="25.5" x14ac:dyDescent="0.2">
      <c r="A197" s="1252" t="s">
        <v>55</v>
      </c>
      <c r="B197" s="1253" t="s">
        <v>855</v>
      </c>
      <c r="C197" s="1254">
        <v>3.9</v>
      </c>
      <c r="D197" s="1254">
        <v>3.9</v>
      </c>
      <c r="E197" s="1255"/>
      <c r="F197" s="1254">
        <v>3.9</v>
      </c>
      <c r="G197" s="1256" t="s">
        <v>46</v>
      </c>
      <c r="H197" s="1263" t="s">
        <v>856</v>
      </c>
      <c r="I197" s="1264" t="s">
        <v>857</v>
      </c>
      <c r="J197" s="1259" t="s">
        <v>858</v>
      </c>
      <c r="K197" s="1260" t="s">
        <v>859</v>
      </c>
      <c r="L197" s="1261" t="s">
        <v>51</v>
      </c>
      <c r="M197" s="1261" t="s">
        <v>51</v>
      </c>
      <c r="N197" s="1262"/>
      <c r="O197" s="453"/>
    </row>
    <row r="198" spans="1:18" ht="38.25" x14ac:dyDescent="0.2">
      <c r="A198" s="1252" t="s">
        <v>62</v>
      </c>
      <c r="B198" s="1253" t="s">
        <v>863</v>
      </c>
      <c r="C198" s="1254">
        <v>7.69</v>
      </c>
      <c r="D198" s="1254">
        <v>7.69</v>
      </c>
      <c r="E198" s="1255"/>
      <c r="F198" s="1254">
        <v>7.69</v>
      </c>
      <c r="G198" s="1256" t="s">
        <v>46</v>
      </c>
      <c r="H198" s="1257" t="s">
        <v>505</v>
      </c>
      <c r="I198" s="1258" t="s">
        <v>1337</v>
      </c>
      <c r="J198" s="1259" t="s">
        <v>1386</v>
      </c>
      <c r="K198" s="1260" t="s">
        <v>694</v>
      </c>
      <c r="L198" s="1261" t="s">
        <v>862</v>
      </c>
      <c r="M198" s="1261" t="s">
        <v>51</v>
      </c>
      <c r="N198" s="1262"/>
      <c r="O198" s="453"/>
    </row>
    <row r="199" spans="1:18" ht="25.5" x14ac:dyDescent="0.2">
      <c r="A199" s="1252" t="s">
        <v>70</v>
      </c>
      <c r="B199" s="1253" t="s">
        <v>864</v>
      </c>
      <c r="C199" s="1254">
        <v>5.4</v>
      </c>
      <c r="D199" s="1254">
        <v>5.4</v>
      </c>
      <c r="E199" s="1255"/>
      <c r="F199" s="1254">
        <v>5.4</v>
      </c>
      <c r="G199" s="1256" t="s">
        <v>46</v>
      </c>
      <c r="H199" s="1257" t="s">
        <v>505</v>
      </c>
      <c r="I199" s="1258" t="s">
        <v>687</v>
      </c>
      <c r="J199" s="1259" t="s">
        <v>1338</v>
      </c>
      <c r="K199" s="1260" t="s">
        <v>694</v>
      </c>
      <c r="L199" s="1261" t="s">
        <v>51</v>
      </c>
      <c r="M199" s="1261" t="s">
        <v>51</v>
      </c>
      <c r="N199" s="1262"/>
      <c r="O199" s="453"/>
    </row>
    <row r="200" spans="1:18" ht="38.25" x14ac:dyDescent="0.2">
      <c r="A200" s="1252" t="s">
        <v>79</v>
      </c>
      <c r="B200" s="1253" t="s">
        <v>1339</v>
      </c>
      <c r="C200" s="1254">
        <v>5.2</v>
      </c>
      <c r="D200" s="1254">
        <v>5.2</v>
      </c>
      <c r="E200" s="1255"/>
      <c r="F200" s="1254">
        <v>5.2</v>
      </c>
      <c r="G200" s="1256" t="s">
        <v>46</v>
      </c>
      <c r="H200" s="1257" t="s">
        <v>505</v>
      </c>
      <c r="I200" s="1258" t="s">
        <v>730</v>
      </c>
      <c r="J200" s="1259" t="s">
        <v>1340</v>
      </c>
      <c r="K200" s="1260" t="s">
        <v>694</v>
      </c>
      <c r="L200" s="1261" t="s">
        <v>51</v>
      </c>
      <c r="M200" s="1261" t="s">
        <v>51</v>
      </c>
      <c r="N200" s="1262"/>
      <c r="O200" s="453"/>
    </row>
    <row r="201" spans="1:18" ht="38.25" x14ac:dyDescent="0.2">
      <c r="A201" s="1252" t="s">
        <v>86</v>
      </c>
      <c r="B201" s="1266" t="s">
        <v>867</v>
      </c>
      <c r="C201" s="1254">
        <v>7.27</v>
      </c>
      <c r="D201" s="1254">
        <v>7.27</v>
      </c>
      <c r="E201" s="1267"/>
      <c r="F201" s="1254">
        <v>7.27</v>
      </c>
      <c r="G201" s="1268" t="s">
        <v>46</v>
      </c>
      <c r="H201" s="1269" t="s">
        <v>505</v>
      </c>
      <c r="I201" s="1270" t="s">
        <v>509</v>
      </c>
      <c r="J201" s="1260" t="s">
        <v>868</v>
      </c>
      <c r="K201" s="1260" t="s">
        <v>699</v>
      </c>
      <c r="L201" s="1261" t="s">
        <v>51</v>
      </c>
      <c r="M201" s="1261" t="s">
        <v>51</v>
      </c>
      <c r="N201" s="1262"/>
      <c r="O201" s="453"/>
    </row>
    <row r="202" spans="1:18" ht="178.5" x14ac:dyDescent="0.2">
      <c r="A202" s="1252" t="s">
        <v>91</v>
      </c>
      <c r="B202" s="1266" t="s">
        <v>869</v>
      </c>
      <c r="C202" s="1254">
        <v>38.97</v>
      </c>
      <c r="D202" s="1254">
        <v>38.97</v>
      </c>
      <c r="E202" s="1267"/>
      <c r="F202" s="1254">
        <v>38.97</v>
      </c>
      <c r="G202" s="1268" t="s">
        <v>46</v>
      </c>
      <c r="H202" s="1269" t="s">
        <v>505</v>
      </c>
      <c r="I202" s="1270" t="s">
        <v>800</v>
      </c>
      <c r="J202" s="1260" t="s">
        <v>870</v>
      </c>
      <c r="K202" s="1260" t="s">
        <v>635</v>
      </c>
      <c r="L202" s="1260" t="s">
        <v>871</v>
      </c>
      <c r="M202" s="1261" t="s">
        <v>51</v>
      </c>
      <c r="N202" s="1271"/>
    </row>
    <row r="203" spans="1:18" ht="38.25" x14ac:dyDescent="0.2">
      <c r="A203" s="1252" t="s">
        <v>94</v>
      </c>
      <c r="B203" s="1266" t="s">
        <v>873</v>
      </c>
      <c r="C203" s="1254">
        <v>7.01</v>
      </c>
      <c r="D203" s="1254">
        <v>7.01</v>
      </c>
      <c r="E203" s="1267"/>
      <c r="F203" s="1254">
        <v>7.01</v>
      </c>
      <c r="G203" s="1268" t="s">
        <v>46</v>
      </c>
      <c r="H203" s="1269" t="s">
        <v>505</v>
      </c>
      <c r="I203" s="1270" t="s">
        <v>509</v>
      </c>
      <c r="J203" s="1260" t="s">
        <v>874</v>
      </c>
      <c r="K203" s="1260" t="s">
        <v>635</v>
      </c>
      <c r="L203" s="1260" t="s">
        <v>761</v>
      </c>
      <c r="M203" s="1261" t="s">
        <v>51</v>
      </c>
      <c r="N203" s="1271"/>
      <c r="O203" s="453"/>
    </row>
    <row r="204" spans="1:18" ht="38.25" x14ac:dyDescent="0.2">
      <c r="A204" s="1252" t="s">
        <v>102</v>
      </c>
      <c r="B204" s="1266" t="s">
        <v>875</v>
      </c>
      <c r="C204" s="1254">
        <v>5.26</v>
      </c>
      <c r="D204" s="1254">
        <v>5.26</v>
      </c>
      <c r="E204" s="1267"/>
      <c r="F204" s="1254">
        <v>5.26</v>
      </c>
      <c r="G204" s="1256" t="s">
        <v>46</v>
      </c>
      <c r="H204" s="1257" t="s">
        <v>505</v>
      </c>
      <c r="I204" s="1256" t="s">
        <v>743</v>
      </c>
      <c r="J204" s="1260" t="s">
        <v>876</v>
      </c>
      <c r="K204" s="1272" t="s">
        <v>1393</v>
      </c>
      <c r="L204" s="1260" t="s">
        <v>761</v>
      </c>
      <c r="M204" s="1261" t="s">
        <v>51</v>
      </c>
      <c r="N204" s="1271"/>
      <c r="O204" s="453"/>
    </row>
    <row r="205" spans="1:18" ht="38.25" x14ac:dyDescent="0.2">
      <c r="A205" s="1252" t="s">
        <v>107</v>
      </c>
      <c r="B205" s="1266" t="s">
        <v>877</v>
      </c>
      <c r="C205" s="1254">
        <v>5.5</v>
      </c>
      <c r="D205" s="1254">
        <v>5.5</v>
      </c>
      <c r="E205" s="1267"/>
      <c r="F205" s="1254">
        <v>5.5</v>
      </c>
      <c r="G205" s="1256" t="s">
        <v>46</v>
      </c>
      <c r="H205" s="1257" t="s">
        <v>505</v>
      </c>
      <c r="I205" s="1256" t="s">
        <v>697</v>
      </c>
      <c r="J205" s="1249" t="s">
        <v>1341</v>
      </c>
      <c r="K205" s="1272" t="s">
        <v>1393</v>
      </c>
      <c r="L205" s="1260" t="s">
        <v>761</v>
      </c>
      <c r="M205" s="1261" t="s">
        <v>51</v>
      </c>
      <c r="N205" s="1271"/>
      <c r="O205" s="453"/>
    </row>
    <row r="206" spans="1:18" ht="40.5" x14ac:dyDescent="0.2">
      <c r="A206" s="1243" t="s">
        <v>1141</v>
      </c>
      <c r="B206" s="891" t="s">
        <v>1333</v>
      </c>
      <c r="C206" s="892">
        <f>C207+C266+C280+C292</f>
        <v>852.59910000000002</v>
      </c>
      <c r="D206" s="892">
        <f t="shared" ref="D206:F206" si="8">D207+D266+D280+D292</f>
        <v>852.59910000000002</v>
      </c>
      <c r="E206" s="892">
        <f t="shared" si="8"/>
        <v>0</v>
      </c>
      <c r="F206" s="892">
        <f t="shared" si="8"/>
        <v>852.59910000000002</v>
      </c>
      <c r="G206" s="1273"/>
      <c r="H206" s="1257"/>
      <c r="I206" s="1256"/>
      <c r="J206" s="1249"/>
      <c r="K206" s="1256"/>
      <c r="L206" s="1256"/>
      <c r="M206" s="1256"/>
      <c r="N206" s="1274"/>
      <c r="P206" s="437">
        <v>96</v>
      </c>
    </row>
    <row r="207" spans="1:18" s="448" customFormat="1" ht="27" x14ac:dyDescent="0.2">
      <c r="A207" s="1244" t="s">
        <v>613</v>
      </c>
      <c r="B207" s="891" t="s">
        <v>880</v>
      </c>
      <c r="C207" s="892">
        <f>SUM(C208:C265)</f>
        <v>57.688000000000017</v>
      </c>
      <c r="D207" s="892">
        <f t="shared" ref="D207:F207" si="9">SUM(D208:D265)</f>
        <v>57.688000000000017</v>
      </c>
      <c r="E207" s="892"/>
      <c r="F207" s="892">
        <f t="shared" si="9"/>
        <v>57.688000000000017</v>
      </c>
      <c r="G207" s="1246"/>
      <c r="H207" s="1247"/>
      <c r="I207" s="1248"/>
      <c r="J207" s="1249"/>
      <c r="K207" s="1248"/>
      <c r="L207" s="1250"/>
      <c r="M207" s="1250"/>
      <c r="N207" s="1251"/>
      <c r="O207" s="453"/>
      <c r="P207" s="437">
        <v>97</v>
      </c>
      <c r="Q207" s="437"/>
    </row>
    <row r="208" spans="1:18" s="448" customFormat="1" ht="25.5" x14ac:dyDescent="0.2">
      <c r="A208" s="1252" t="s">
        <v>44</v>
      </c>
      <c r="B208" s="1266" t="s">
        <v>886</v>
      </c>
      <c r="C208" s="1275">
        <v>3</v>
      </c>
      <c r="D208" s="1275">
        <v>3</v>
      </c>
      <c r="E208" s="1267"/>
      <c r="F208" s="1275">
        <v>3</v>
      </c>
      <c r="G208" s="1256" t="s">
        <v>46</v>
      </c>
      <c r="H208" s="1257" t="s">
        <v>505</v>
      </c>
      <c r="I208" s="1256" t="s">
        <v>663</v>
      </c>
      <c r="J208" s="1276" t="s">
        <v>887</v>
      </c>
      <c r="K208" s="1276" t="s">
        <v>888</v>
      </c>
      <c r="L208" s="1261" t="s">
        <v>51</v>
      </c>
      <c r="M208" s="1261" t="s">
        <v>51</v>
      </c>
      <c r="N208" s="1262"/>
      <c r="O208" s="453"/>
      <c r="P208" s="437">
        <v>98</v>
      </c>
      <c r="Q208" s="437"/>
    </row>
    <row r="209" spans="1:17" s="448" customFormat="1" ht="38.25" x14ac:dyDescent="0.2">
      <c r="A209" s="1252" t="s">
        <v>55</v>
      </c>
      <c r="B209" s="1266" t="s">
        <v>2070</v>
      </c>
      <c r="C209" s="1275">
        <v>0.11</v>
      </c>
      <c r="D209" s="1275">
        <v>0.11</v>
      </c>
      <c r="E209" s="1267"/>
      <c r="F209" s="1275">
        <v>0.11</v>
      </c>
      <c r="G209" s="1256" t="s">
        <v>856</v>
      </c>
      <c r="H209" s="1257" t="s">
        <v>856</v>
      </c>
      <c r="I209" s="1256" t="s">
        <v>650</v>
      </c>
      <c r="J209" s="1276" t="s">
        <v>184</v>
      </c>
      <c r="K209" s="1276" t="s">
        <v>891</v>
      </c>
      <c r="L209" s="1261" t="s">
        <v>51</v>
      </c>
      <c r="M209" s="1261" t="s">
        <v>51</v>
      </c>
      <c r="N209" s="1262"/>
      <c r="O209" s="453"/>
      <c r="P209" s="437">
        <v>99</v>
      </c>
      <c r="Q209" s="437"/>
    </row>
    <row r="210" spans="1:17" s="448" customFormat="1" ht="38.25" x14ac:dyDescent="0.2">
      <c r="A210" s="1252" t="s">
        <v>62</v>
      </c>
      <c r="B210" s="1266" t="s">
        <v>896</v>
      </c>
      <c r="C210" s="1275">
        <v>0.03</v>
      </c>
      <c r="D210" s="1275">
        <v>0.03</v>
      </c>
      <c r="E210" s="1267"/>
      <c r="F210" s="1275">
        <v>0.03</v>
      </c>
      <c r="G210" s="1256" t="s">
        <v>856</v>
      </c>
      <c r="H210" s="1257" t="s">
        <v>856</v>
      </c>
      <c r="I210" s="1256" t="s">
        <v>650</v>
      </c>
      <c r="J210" s="1276" t="s">
        <v>184</v>
      </c>
      <c r="K210" s="1276" t="s">
        <v>891</v>
      </c>
      <c r="L210" s="1261" t="s">
        <v>51</v>
      </c>
      <c r="M210" s="1261" t="s">
        <v>51</v>
      </c>
      <c r="N210" s="1262"/>
      <c r="O210" s="453"/>
      <c r="P210" s="437"/>
      <c r="Q210" s="437"/>
    </row>
    <row r="211" spans="1:17" s="448" customFormat="1" ht="25.5" x14ac:dyDescent="0.2">
      <c r="A211" s="1252" t="s">
        <v>70</v>
      </c>
      <c r="B211" s="1266" t="s">
        <v>898</v>
      </c>
      <c r="C211" s="1275">
        <v>7.0000000000000007E-2</v>
      </c>
      <c r="D211" s="1275">
        <v>7.0000000000000007E-2</v>
      </c>
      <c r="E211" s="1267"/>
      <c r="F211" s="1275">
        <v>7.0000000000000007E-2</v>
      </c>
      <c r="G211" s="1256" t="s">
        <v>46</v>
      </c>
      <c r="H211" s="1257" t="s">
        <v>938</v>
      </c>
      <c r="I211" s="1256" t="s">
        <v>712</v>
      </c>
      <c r="J211" s="1261" t="s">
        <v>713</v>
      </c>
      <c r="K211" s="1276" t="s">
        <v>899</v>
      </c>
      <c r="L211" s="1261" t="s">
        <v>51</v>
      </c>
      <c r="M211" s="1261" t="s">
        <v>51</v>
      </c>
      <c r="N211" s="1262"/>
      <c r="O211" s="453"/>
      <c r="P211" s="437"/>
    </row>
    <row r="212" spans="1:17" s="448" customFormat="1" ht="25.5" x14ac:dyDescent="0.2">
      <c r="A212" s="1252" t="s">
        <v>79</v>
      </c>
      <c r="B212" s="1266" t="s">
        <v>904</v>
      </c>
      <c r="C212" s="1275">
        <v>0.33</v>
      </c>
      <c r="D212" s="1275">
        <v>0.33</v>
      </c>
      <c r="E212" s="1267"/>
      <c r="F212" s="1275">
        <v>0.33</v>
      </c>
      <c r="G212" s="1277" t="s">
        <v>856</v>
      </c>
      <c r="H212" s="1257" t="s">
        <v>856</v>
      </c>
      <c r="I212" s="1278" t="s">
        <v>650</v>
      </c>
      <c r="J212" s="1249"/>
      <c r="K212" s="1276" t="s">
        <v>905</v>
      </c>
      <c r="L212" s="1261" t="s">
        <v>51</v>
      </c>
      <c r="M212" s="1261" t="s">
        <v>51</v>
      </c>
      <c r="N212" s="1262"/>
      <c r="O212" s="1019"/>
      <c r="P212" s="437"/>
    </row>
    <row r="213" spans="1:17" s="448" customFormat="1" ht="38.25" x14ac:dyDescent="0.2">
      <c r="A213" s="1252" t="s">
        <v>86</v>
      </c>
      <c r="B213" s="1266" t="s">
        <v>906</v>
      </c>
      <c r="C213" s="1275">
        <v>1.38</v>
      </c>
      <c r="D213" s="1275">
        <v>1.38</v>
      </c>
      <c r="E213" s="1267"/>
      <c r="F213" s="1275">
        <v>1.38</v>
      </c>
      <c r="G213" s="1277" t="s">
        <v>856</v>
      </c>
      <c r="H213" s="1257" t="s">
        <v>856</v>
      </c>
      <c r="I213" s="1278" t="s">
        <v>650</v>
      </c>
      <c r="J213" s="1276" t="s">
        <v>184</v>
      </c>
      <c r="K213" s="1276" t="s">
        <v>907</v>
      </c>
      <c r="L213" s="1261" t="s">
        <v>51</v>
      </c>
      <c r="M213" s="1261" t="s">
        <v>51</v>
      </c>
      <c r="N213" s="1262"/>
      <c r="O213" s="453"/>
      <c r="P213" s="437"/>
    </row>
    <row r="214" spans="1:17" s="448" customFormat="1" ht="38.25" x14ac:dyDescent="0.2">
      <c r="A214" s="1252" t="s">
        <v>91</v>
      </c>
      <c r="B214" s="1266" t="s">
        <v>908</v>
      </c>
      <c r="C214" s="1275">
        <v>0.52</v>
      </c>
      <c r="D214" s="1275">
        <v>0.52</v>
      </c>
      <c r="E214" s="1267"/>
      <c r="F214" s="1275">
        <v>0.52</v>
      </c>
      <c r="G214" s="1277" t="s">
        <v>856</v>
      </c>
      <c r="H214" s="1257" t="s">
        <v>856</v>
      </c>
      <c r="I214" s="1278" t="s">
        <v>650</v>
      </c>
      <c r="J214" s="1249"/>
      <c r="K214" s="1276" t="s">
        <v>907</v>
      </c>
      <c r="L214" s="1261" t="s">
        <v>51</v>
      </c>
      <c r="M214" s="1261" t="s">
        <v>51</v>
      </c>
      <c r="N214" s="1262"/>
      <c r="O214" s="454"/>
      <c r="P214" s="437"/>
    </row>
    <row r="215" spans="1:17" s="448" customFormat="1" ht="38.25" x14ac:dyDescent="0.2">
      <c r="A215" s="1252" t="s">
        <v>94</v>
      </c>
      <c r="B215" s="1266" t="s">
        <v>2065</v>
      </c>
      <c r="C215" s="1275">
        <v>15.92</v>
      </c>
      <c r="D215" s="1275">
        <v>15.92</v>
      </c>
      <c r="E215" s="1255"/>
      <c r="F215" s="1275">
        <v>15.92</v>
      </c>
      <c r="G215" s="1300" t="s">
        <v>308</v>
      </c>
      <c r="H215" s="1320" t="s">
        <v>308</v>
      </c>
      <c r="I215" s="1340" t="s">
        <v>1557</v>
      </c>
      <c r="J215" s="1270" t="s">
        <v>2066</v>
      </c>
      <c r="K215" s="1341" t="s">
        <v>2064</v>
      </c>
      <c r="L215" s="1261" t="s">
        <v>51</v>
      </c>
      <c r="M215" s="1261" t="s">
        <v>51</v>
      </c>
      <c r="N215" s="1262"/>
      <c r="O215" s="453"/>
      <c r="P215" s="437"/>
    </row>
    <row r="216" spans="1:17" s="448" customFormat="1" ht="25.5" x14ac:dyDescent="0.2">
      <c r="A216" s="1252" t="s">
        <v>102</v>
      </c>
      <c r="B216" s="1266" t="s">
        <v>933</v>
      </c>
      <c r="C216" s="1275">
        <v>0.46</v>
      </c>
      <c r="D216" s="1275">
        <v>0.46</v>
      </c>
      <c r="E216" s="1267"/>
      <c r="F216" s="1275">
        <v>0.46</v>
      </c>
      <c r="G216" s="1256" t="s">
        <v>46</v>
      </c>
      <c r="H216" s="1257" t="s">
        <v>934</v>
      </c>
      <c r="I216" s="1256" t="s">
        <v>763</v>
      </c>
      <c r="J216" s="1249"/>
      <c r="K216" s="1272" t="s">
        <v>935</v>
      </c>
      <c r="L216" s="1261" t="s">
        <v>51</v>
      </c>
      <c r="M216" s="1261" t="s">
        <v>51</v>
      </c>
      <c r="N216" s="1262"/>
      <c r="O216" s="453"/>
      <c r="P216" s="437"/>
    </row>
    <row r="217" spans="1:17" s="448" customFormat="1" ht="25.5" x14ac:dyDescent="0.2">
      <c r="A217" s="1252" t="s">
        <v>107</v>
      </c>
      <c r="B217" s="1266" t="s">
        <v>937</v>
      </c>
      <c r="C217" s="1275">
        <v>0.06</v>
      </c>
      <c r="D217" s="1275">
        <v>0.06</v>
      </c>
      <c r="E217" s="1267"/>
      <c r="F217" s="1275">
        <v>0.06</v>
      </c>
      <c r="G217" s="1256" t="s">
        <v>46</v>
      </c>
      <c r="H217" s="1257" t="s">
        <v>938</v>
      </c>
      <c r="I217" s="1256" t="s">
        <v>940</v>
      </c>
      <c r="J217" s="1256" t="s">
        <v>941</v>
      </c>
      <c r="K217" s="1272" t="s">
        <v>942</v>
      </c>
      <c r="L217" s="1261" t="s">
        <v>51</v>
      </c>
      <c r="M217" s="1261" t="s">
        <v>51</v>
      </c>
      <c r="N217" s="1262"/>
      <c r="O217" s="453"/>
      <c r="P217" s="437"/>
    </row>
    <row r="218" spans="1:17" s="448" customFormat="1" ht="63.75" x14ac:dyDescent="0.2">
      <c r="A218" s="1252" t="s">
        <v>112</v>
      </c>
      <c r="B218" s="1266" t="s">
        <v>944</v>
      </c>
      <c r="C218" s="1275">
        <v>0.01</v>
      </c>
      <c r="D218" s="1275">
        <v>0.01</v>
      </c>
      <c r="E218" s="1267"/>
      <c r="F218" s="1275">
        <v>0.01</v>
      </c>
      <c r="G218" s="1256" t="s">
        <v>945</v>
      </c>
      <c r="H218" s="1257" t="s">
        <v>505</v>
      </c>
      <c r="I218" s="1256" t="s">
        <v>162</v>
      </c>
      <c r="J218" s="1256" t="s">
        <v>946</v>
      </c>
      <c r="K218" s="1272" t="s">
        <v>947</v>
      </c>
      <c r="L218" s="1261" t="s">
        <v>51</v>
      </c>
      <c r="M218" s="1261" t="s">
        <v>51</v>
      </c>
      <c r="N218" s="1262"/>
      <c r="O218" s="453"/>
      <c r="P218" s="437"/>
    </row>
    <row r="219" spans="1:17" s="448" customFormat="1" ht="25.5" x14ac:dyDescent="0.2">
      <c r="A219" s="1252" t="s">
        <v>117</v>
      </c>
      <c r="B219" s="1266" t="s">
        <v>949</v>
      </c>
      <c r="C219" s="1275">
        <v>0.3</v>
      </c>
      <c r="D219" s="1275">
        <v>0.3</v>
      </c>
      <c r="E219" s="1267"/>
      <c r="F219" s="1275">
        <v>0.3</v>
      </c>
      <c r="G219" s="1268" t="s">
        <v>608</v>
      </c>
      <c r="H219" s="1257" t="s">
        <v>938</v>
      </c>
      <c r="I219" s="1270" t="s">
        <v>265</v>
      </c>
      <c r="J219" s="1260" t="s">
        <v>950</v>
      </c>
      <c r="K219" s="1260" t="s">
        <v>951</v>
      </c>
      <c r="L219" s="1261" t="s">
        <v>51</v>
      </c>
      <c r="M219" s="1261" t="s">
        <v>51</v>
      </c>
      <c r="N219" s="1262"/>
      <c r="O219" s="453"/>
      <c r="P219" s="437"/>
    </row>
    <row r="220" spans="1:17" s="448" customFormat="1" ht="25.5" x14ac:dyDescent="0.2">
      <c r="A220" s="1252" t="s">
        <v>120</v>
      </c>
      <c r="B220" s="1266" t="s">
        <v>953</v>
      </c>
      <c r="C220" s="1275">
        <v>0.12</v>
      </c>
      <c r="D220" s="1275">
        <v>0.12</v>
      </c>
      <c r="E220" s="1267"/>
      <c r="F220" s="1275">
        <v>0.12</v>
      </c>
      <c r="G220" s="1268" t="s">
        <v>608</v>
      </c>
      <c r="H220" s="1269" t="s">
        <v>938</v>
      </c>
      <c r="I220" s="1270" t="s">
        <v>265</v>
      </c>
      <c r="J220" s="1260" t="s">
        <v>693</v>
      </c>
      <c r="K220" s="1260" t="s">
        <v>951</v>
      </c>
      <c r="L220" s="1261" t="s">
        <v>51</v>
      </c>
      <c r="M220" s="1261" t="s">
        <v>51</v>
      </c>
      <c r="N220" s="1262"/>
      <c r="O220" s="453"/>
      <c r="P220" s="437"/>
    </row>
    <row r="221" spans="1:17" s="448" customFormat="1" ht="25.5" x14ac:dyDescent="0.2">
      <c r="A221" s="1252" t="s">
        <v>124</v>
      </c>
      <c r="B221" s="1266" t="s">
        <v>1901</v>
      </c>
      <c r="C221" s="1275">
        <v>0.67</v>
      </c>
      <c r="D221" s="1275">
        <v>0.67</v>
      </c>
      <c r="E221" s="1267"/>
      <c r="F221" s="1275">
        <v>0.67</v>
      </c>
      <c r="G221" s="1268" t="s">
        <v>46</v>
      </c>
      <c r="H221" s="1257" t="s">
        <v>938</v>
      </c>
      <c r="I221" s="1270" t="s">
        <v>650</v>
      </c>
      <c r="J221" s="1249"/>
      <c r="K221" s="1260" t="s">
        <v>957</v>
      </c>
      <c r="L221" s="1261" t="s">
        <v>51</v>
      </c>
      <c r="M221" s="1261" t="s">
        <v>1903</v>
      </c>
      <c r="N221" s="1262"/>
      <c r="O221" s="453"/>
      <c r="P221" s="437"/>
    </row>
    <row r="222" spans="1:17" ht="25.5" x14ac:dyDescent="0.2">
      <c r="A222" s="1252" t="s">
        <v>129</v>
      </c>
      <c r="B222" s="1266" t="s">
        <v>1902</v>
      </c>
      <c r="C222" s="1275">
        <v>1</v>
      </c>
      <c r="D222" s="1275">
        <v>1</v>
      </c>
      <c r="E222" s="1267"/>
      <c r="F222" s="1275">
        <v>1</v>
      </c>
      <c r="G222" s="1256" t="s">
        <v>945</v>
      </c>
      <c r="H222" s="1257" t="s">
        <v>938</v>
      </c>
      <c r="I222" s="1256" t="s">
        <v>650</v>
      </c>
      <c r="J222" s="1249"/>
      <c r="K222" s="1272" t="s">
        <v>960</v>
      </c>
      <c r="L222" s="1261" t="s">
        <v>51</v>
      </c>
      <c r="M222" s="1261" t="s">
        <v>1903</v>
      </c>
      <c r="N222" s="1262"/>
      <c r="O222" s="453"/>
      <c r="Q222" s="448"/>
    </row>
    <row r="223" spans="1:17" ht="38.25" x14ac:dyDescent="0.2">
      <c r="A223" s="1252" t="s">
        <v>134</v>
      </c>
      <c r="B223" s="1266" t="s">
        <v>965</v>
      </c>
      <c r="C223" s="1275">
        <v>0.96</v>
      </c>
      <c r="D223" s="1275">
        <v>0.96</v>
      </c>
      <c r="E223" s="1267"/>
      <c r="F223" s="1275">
        <v>0.96</v>
      </c>
      <c r="G223" s="1268" t="s">
        <v>608</v>
      </c>
      <c r="H223" s="1269" t="s">
        <v>608</v>
      </c>
      <c r="I223" s="1270" t="s">
        <v>966</v>
      </c>
      <c r="J223" s="1249"/>
      <c r="K223" s="1260" t="s">
        <v>967</v>
      </c>
      <c r="L223" s="1261" t="s">
        <v>51</v>
      </c>
      <c r="M223" s="1261" t="s">
        <v>51</v>
      </c>
      <c r="N223" s="1262"/>
      <c r="O223" s="453"/>
      <c r="Q223" s="448"/>
    </row>
    <row r="224" spans="1:17" ht="25.5" x14ac:dyDescent="0.2">
      <c r="A224" s="1252" t="s">
        <v>139</v>
      </c>
      <c r="B224" s="1266" t="s">
        <v>969</v>
      </c>
      <c r="C224" s="1275">
        <v>1.54</v>
      </c>
      <c r="D224" s="1275">
        <v>1.54</v>
      </c>
      <c r="E224" s="1267"/>
      <c r="F224" s="1275">
        <v>1.54</v>
      </c>
      <c r="G224" s="1268" t="s">
        <v>608</v>
      </c>
      <c r="H224" s="1269" t="s">
        <v>608</v>
      </c>
      <c r="I224" s="1270" t="s">
        <v>970</v>
      </c>
      <c r="J224" s="1249"/>
      <c r="K224" s="1260" t="s">
        <v>971</v>
      </c>
      <c r="L224" s="1261" t="s">
        <v>67</v>
      </c>
      <c r="M224" s="1261" t="s">
        <v>51</v>
      </c>
      <c r="N224" s="1262"/>
      <c r="O224" s="453"/>
      <c r="Q224" s="448"/>
    </row>
    <row r="225" spans="1:17" ht="25.5" x14ac:dyDescent="0.2">
      <c r="A225" s="1252" t="s">
        <v>143</v>
      </c>
      <c r="B225" s="1266" t="s">
        <v>975</v>
      </c>
      <c r="C225" s="1275">
        <v>7.0000000000000007E-2</v>
      </c>
      <c r="D225" s="1275">
        <v>7.0000000000000007E-2</v>
      </c>
      <c r="E225" s="1267"/>
      <c r="F225" s="1275">
        <v>7.0000000000000007E-2</v>
      </c>
      <c r="G225" s="1268" t="s">
        <v>608</v>
      </c>
      <c r="H225" s="1269" t="s">
        <v>608</v>
      </c>
      <c r="I225" s="1270" t="s">
        <v>976</v>
      </c>
      <c r="J225" s="1249"/>
      <c r="K225" s="1260" t="s">
        <v>971</v>
      </c>
      <c r="L225" s="1261" t="s">
        <v>51</v>
      </c>
      <c r="M225" s="1261" t="s">
        <v>51</v>
      </c>
      <c r="N225" s="1262"/>
      <c r="O225" s="453"/>
    </row>
    <row r="226" spans="1:17" ht="38.25" x14ac:dyDescent="0.2">
      <c r="A226" s="1252" t="s">
        <v>146</v>
      </c>
      <c r="B226" s="1266" t="s">
        <v>977</v>
      </c>
      <c r="C226" s="1275">
        <v>0.05</v>
      </c>
      <c r="D226" s="1275">
        <v>0.05</v>
      </c>
      <c r="E226" s="1267"/>
      <c r="F226" s="1275">
        <v>0.05</v>
      </c>
      <c r="G226" s="1268" t="s">
        <v>608</v>
      </c>
      <c r="H226" s="1269" t="s">
        <v>608</v>
      </c>
      <c r="I226" s="1270" t="s">
        <v>978</v>
      </c>
      <c r="J226" s="1249"/>
      <c r="K226" s="1260" t="s">
        <v>971</v>
      </c>
      <c r="L226" s="1261" t="s">
        <v>51</v>
      </c>
      <c r="M226" s="1261" t="s">
        <v>51</v>
      </c>
      <c r="N226" s="1262"/>
      <c r="O226" s="453"/>
    </row>
    <row r="227" spans="1:17" ht="25.5" x14ac:dyDescent="0.2">
      <c r="A227" s="1252" t="s">
        <v>152</v>
      </c>
      <c r="B227" s="1266" t="s">
        <v>979</v>
      </c>
      <c r="C227" s="1275">
        <v>0.91</v>
      </c>
      <c r="D227" s="1275">
        <v>0.91</v>
      </c>
      <c r="E227" s="1267"/>
      <c r="F227" s="1275">
        <v>0.91</v>
      </c>
      <c r="G227" s="1268" t="s">
        <v>608</v>
      </c>
      <c r="H227" s="1269" t="s">
        <v>608</v>
      </c>
      <c r="I227" s="1270" t="s">
        <v>980</v>
      </c>
      <c r="J227" s="1249"/>
      <c r="K227" s="1260" t="s">
        <v>971</v>
      </c>
      <c r="L227" s="1261" t="s">
        <v>51</v>
      </c>
      <c r="M227" s="1261" t="s">
        <v>51</v>
      </c>
      <c r="N227" s="1262"/>
    </row>
    <row r="228" spans="1:17" ht="25.5" x14ac:dyDescent="0.2">
      <c r="A228" s="1252" t="s">
        <v>160</v>
      </c>
      <c r="B228" s="1266" t="s">
        <v>981</v>
      </c>
      <c r="C228" s="1275">
        <v>0.51</v>
      </c>
      <c r="D228" s="1275">
        <v>0.51</v>
      </c>
      <c r="E228" s="1267"/>
      <c r="F228" s="1275">
        <v>0.51</v>
      </c>
      <c r="G228" s="1268" t="s">
        <v>608</v>
      </c>
      <c r="H228" s="1269" t="s">
        <v>608</v>
      </c>
      <c r="I228" s="1270" t="s">
        <v>982</v>
      </c>
      <c r="J228" s="1249"/>
      <c r="K228" s="1260" t="s">
        <v>971</v>
      </c>
      <c r="L228" s="1261" t="s">
        <v>51</v>
      </c>
      <c r="M228" s="1261" t="s">
        <v>51</v>
      </c>
      <c r="N228" s="1262"/>
      <c r="Q228" s="448"/>
    </row>
    <row r="229" spans="1:17" ht="25.5" x14ac:dyDescent="0.2">
      <c r="A229" s="1252" t="s">
        <v>165</v>
      </c>
      <c r="B229" s="1266" t="s">
        <v>983</v>
      </c>
      <c r="C229" s="1275">
        <v>0.12</v>
      </c>
      <c r="D229" s="1275">
        <v>0.12</v>
      </c>
      <c r="E229" s="1267"/>
      <c r="F229" s="1275">
        <v>0.12</v>
      </c>
      <c r="G229" s="1268" t="s">
        <v>608</v>
      </c>
      <c r="H229" s="1269" t="s">
        <v>608</v>
      </c>
      <c r="I229" s="1270" t="s">
        <v>687</v>
      </c>
      <c r="J229" s="1249"/>
      <c r="K229" s="1260" t="s">
        <v>971</v>
      </c>
      <c r="L229" s="1261" t="s">
        <v>51</v>
      </c>
      <c r="M229" s="1261" t="s">
        <v>51</v>
      </c>
      <c r="N229" s="1262"/>
    </row>
    <row r="230" spans="1:17" ht="25.5" x14ac:dyDescent="0.2">
      <c r="A230" s="1252" t="s">
        <v>172</v>
      </c>
      <c r="B230" s="1266" t="s">
        <v>984</v>
      </c>
      <c r="C230" s="1275">
        <v>0.48</v>
      </c>
      <c r="D230" s="1275">
        <v>0.48</v>
      </c>
      <c r="E230" s="1267"/>
      <c r="F230" s="1275">
        <v>0.48</v>
      </c>
      <c r="G230" s="1268" t="s">
        <v>608</v>
      </c>
      <c r="H230" s="1269" t="s">
        <v>608</v>
      </c>
      <c r="I230" s="1270" t="s">
        <v>667</v>
      </c>
      <c r="J230" s="1249"/>
      <c r="K230" s="1260" t="s">
        <v>971</v>
      </c>
      <c r="L230" s="1261" t="s">
        <v>51</v>
      </c>
      <c r="M230" s="1261" t="s">
        <v>51</v>
      </c>
      <c r="N230" s="1262"/>
      <c r="O230" s="453"/>
    </row>
    <row r="231" spans="1:17" ht="25.5" x14ac:dyDescent="0.2">
      <c r="A231" s="1252" t="s">
        <v>176</v>
      </c>
      <c r="B231" s="1266" t="s">
        <v>985</v>
      </c>
      <c r="C231" s="1275">
        <v>0.51</v>
      </c>
      <c r="D231" s="1275">
        <v>0.51</v>
      </c>
      <c r="E231" s="1267"/>
      <c r="F231" s="1275">
        <v>0.51</v>
      </c>
      <c r="G231" s="1268" t="s">
        <v>608</v>
      </c>
      <c r="H231" s="1269" t="s">
        <v>608</v>
      </c>
      <c r="I231" s="1270" t="s">
        <v>986</v>
      </c>
      <c r="J231" s="1249"/>
      <c r="K231" s="1260" t="s">
        <v>971</v>
      </c>
      <c r="L231" s="1261" t="s">
        <v>51</v>
      </c>
      <c r="M231" s="1261" t="s">
        <v>51</v>
      </c>
      <c r="N231" s="1262"/>
    </row>
    <row r="232" spans="1:17" ht="25.5" x14ac:dyDescent="0.2">
      <c r="A232" s="1252" t="s">
        <v>181</v>
      </c>
      <c r="B232" s="1266" t="s">
        <v>987</v>
      </c>
      <c r="C232" s="1275">
        <v>2.42</v>
      </c>
      <c r="D232" s="1275">
        <v>2.42</v>
      </c>
      <c r="E232" s="1267"/>
      <c r="F232" s="1275">
        <v>2.42</v>
      </c>
      <c r="G232" s="1268" t="s">
        <v>608</v>
      </c>
      <c r="H232" s="1269" t="s">
        <v>608</v>
      </c>
      <c r="I232" s="1270" t="s">
        <v>650</v>
      </c>
      <c r="J232" s="1249"/>
      <c r="K232" s="1260" t="s">
        <v>971</v>
      </c>
      <c r="L232" s="1261" t="s">
        <v>51</v>
      </c>
      <c r="M232" s="1261" t="s">
        <v>51</v>
      </c>
      <c r="N232" s="1262"/>
    </row>
    <row r="233" spans="1:17" ht="25.5" x14ac:dyDescent="0.2">
      <c r="A233" s="1252" t="s">
        <v>186</v>
      </c>
      <c r="B233" s="1266" t="s">
        <v>988</v>
      </c>
      <c r="C233" s="1275">
        <v>0.25</v>
      </c>
      <c r="D233" s="1275">
        <v>0.25</v>
      </c>
      <c r="E233" s="1267"/>
      <c r="F233" s="1275">
        <v>0.25</v>
      </c>
      <c r="G233" s="1268" t="s">
        <v>608</v>
      </c>
      <c r="H233" s="1269" t="s">
        <v>608</v>
      </c>
      <c r="I233" s="1270" t="s">
        <v>650</v>
      </c>
      <c r="J233" s="1249"/>
      <c r="K233" s="1260" t="s">
        <v>971</v>
      </c>
      <c r="L233" s="1261" t="s">
        <v>51</v>
      </c>
      <c r="M233" s="1261" t="s">
        <v>51</v>
      </c>
      <c r="N233" s="1262"/>
    </row>
    <row r="234" spans="1:17" ht="25.5" x14ac:dyDescent="0.2">
      <c r="A234" s="1252" t="s">
        <v>188</v>
      </c>
      <c r="B234" s="1266" t="s">
        <v>989</v>
      </c>
      <c r="C234" s="1275">
        <v>1.1000000000000001</v>
      </c>
      <c r="D234" s="1275">
        <v>1.1000000000000001</v>
      </c>
      <c r="E234" s="1267"/>
      <c r="F234" s="1275">
        <v>1.1000000000000001</v>
      </c>
      <c r="G234" s="1268" t="s">
        <v>608</v>
      </c>
      <c r="H234" s="1269" t="s">
        <v>608</v>
      </c>
      <c r="I234" s="1270" t="s">
        <v>667</v>
      </c>
      <c r="J234" s="1249"/>
      <c r="K234" s="1260" t="s">
        <v>971</v>
      </c>
      <c r="L234" s="1261" t="s">
        <v>51</v>
      </c>
      <c r="M234" s="1261" t="s">
        <v>51</v>
      </c>
      <c r="N234" s="1262"/>
    </row>
    <row r="235" spans="1:17" ht="25.5" x14ac:dyDescent="0.2">
      <c r="A235" s="1252" t="s">
        <v>192</v>
      </c>
      <c r="B235" s="1266" t="s">
        <v>990</v>
      </c>
      <c r="C235" s="1275">
        <v>0.28999999999999998</v>
      </c>
      <c r="D235" s="1275">
        <v>0.28999999999999998</v>
      </c>
      <c r="E235" s="1267"/>
      <c r="F235" s="1275">
        <v>0.28999999999999998</v>
      </c>
      <c r="G235" s="1268" t="s">
        <v>608</v>
      </c>
      <c r="H235" s="1269" t="s">
        <v>608</v>
      </c>
      <c r="I235" s="1270" t="s">
        <v>991</v>
      </c>
      <c r="J235" s="1249"/>
      <c r="K235" s="1260" t="s">
        <v>971</v>
      </c>
      <c r="L235" s="1261" t="s">
        <v>51</v>
      </c>
      <c r="M235" s="1261" t="s">
        <v>51</v>
      </c>
      <c r="N235" s="1262"/>
    </row>
    <row r="236" spans="1:17" ht="38.25" x14ac:dyDescent="0.2">
      <c r="A236" s="1252" t="s">
        <v>196</v>
      </c>
      <c r="B236" s="1266" t="s">
        <v>992</v>
      </c>
      <c r="C236" s="1275">
        <v>1</v>
      </c>
      <c r="D236" s="1275">
        <v>1</v>
      </c>
      <c r="E236" s="1267"/>
      <c r="F236" s="1275">
        <v>1</v>
      </c>
      <c r="G236" s="1268" t="s">
        <v>608</v>
      </c>
      <c r="H236" s="1269" t="s">
        <v>608</v>
      </c>
      <c r="I236" s="1270" t="s">
        <v>974</v>
      </c>
      <c r="J236" s="1249"/>
      <c r="K236" s="1260" t="s">
        <v>971</v>
      </c>
      <c r="L236" s="1261" t="s">
        <v>67</v>
      </c>
      <c r="M236" s="1261" t="s">
        <v>51</v>
      </c>
      <c r="N236" s="1262"/>
    </row>
    <row r="237" spans="1:17" ht="25.5" x14ac:dyDescent="0.2">
      <c r="A237" s="1252" t="s">
        <v>202</v>
      </c>
      <c r="B237" s="1266" t="s">
        <v>994</v>
      </c>
      <c r="C237" s="1275">
        <v>0.18</v>
      </c>
      <c r="D237" s="1275">
        <v>0.18</v>
      </c>
      <c r="E237" s="1267"/>
      <c r="F237" s="1275">
        <v>0.18</v>
      </c>
      <c r="G237" s="1268" t="s">
        <v>608</v>
      </c>
      <c r="H237" s="1269" t="s">
        <v>608</v>
      </c>
      <c r="I237" s="1270" t="s">
        <v>430</v>
      </c>
      <c r="J237" s="1249"/>
      <c r="K237" s="1260" t="s">
        <v>995</v>
      </c>
      <c r="L237" s="1264" t="s">
        <v>996</v>
      </c>
      <c r="M237" s="1261" t="s">
        <v>51</v>
      </c>
      <c r="N237" s="1279"/>
    </row>
    <row r="238" spans="1:17" ht="76.5" x14ac:dyDescent="0.2">
      <c r="A238" s="1252" t="s">
        <v>209</v>
      </c>
      <c r="B238" s="1253" t="s">
        <v>997</v>
      </c>
      <c r="C238" s="1275">
        <v>0.15</v>
      </c>
      <c r="D238" s="1275">
        <v>0.15</v>
      </c>
      <c r="E238" s="1280"/>
      <c r="F238" s="1275">
        <v>0.15</v>
      </c>
      <c r="G238" s="1281" t="s">
        <v>945</v>
      </c>
      <c r="H238" s="1282" t="s">
        <v>448</v>
      </c>
      <c r="I238" s="1283" t="s">
        <v>219</v>
      </c>
      <c r="J238" s="1249" t="s">
        <v>126</v>
      </c>
      <c r="K238" s="1260" t="s">
        <v>998</v>
      </c>
      <c r="L238" s="1264" t="s">
        <v>999</v>
      </c>
      <c r="M238" s="1264" t="s">
        <v>1463</v>
      </c>
      <c r="N238" s="1279"/>
    </row>
    <row r="239" spans="1:17" ht="76.5" x14ac:dyDescent="0.2">
      <c r="A239" s="1252" t="s">
        <v>216</v>
      </c>
      <c r="B239" s="1253" t="s">
        <v>1000</v>
      </c>
      <c r="C239" s="1275">
        <v>0.25</v>
      </c>
      <c r="D239" s="1275">
        <v>0.25</v>
      </c>
      <c r="E239" s="1280"/>
      <c r="F239" s="1275">
        <v>0.25</v>
      </c>
      <c r="G239" s="1281" t="s">
        <v>945</v>
      </c>
      <c r="H239" s="1282" t="s">
        <v>448</v>
      </c>
      <c r="I239" s="1283" t="s">
        <v>650</v>
      </c>
      <c r="J239" s="1249" t="s">
        <v>1001</v>
      </c>
      <c r="K239" s="1260" t="s">
        <v>998</v>
      </c>
      <c r="L239" s="1264" t="s">
        <v>999</v>
      </c>
      <c r="M239" s="1264" t="s">
        <v>1464</v>
      </c>
      <c r="N239" s="1279"/>
    </row>
    <row r="240" spans="1:17" ht="76.5" x14ac:dyDescent="0.2">
      <c r="A240" s="1252" t="s">
        <v>222</v>
      </c>
      <c r="B240" s="1253" t="s">
        <v>1002</v>
      </c>
      <c r="C240" s="1275">
        <v>0.2</v>
      </c>
      <c r="D240" s="1275">
        <v>0.2</v>
      </c>
      <c r="E240" s="1280"/>
      <c r="F240" s="1275">
        <v>0.2</v>
      </c>
      <c r="G240" s="1281" t="s">
        <v>477</v>
      </c>
      <c r="H240" s="1282" t="s">
        <v>448</v>
      </c>
      <c r="I240" s="1283" t="s">
        <v>309</v>
      </c>
      <c r="J240" s="1249" t="s">
        <v>1259</v>
      </c>
      <c r="K240" s="1260" t="s">
        <v>998</v>
      </c>
      <c r="L240" s="1264" t="s">
        <v>999</v>
      </c>
      <c r="M240" s="1264" t="s">
        <v>1465</v>
      </c>
      <c r="N240" s="1279"/>
    </row>
    <row r="241" spans="1:15" ht="76.5" x14ac:dyDescent="0.2">
      <c r="A241" s="1252" t="s">
        <v>226</v>
      </c>
      <c r="B241" s="1253" t="s">
        <v>1004</v>
      </c>
      <c r="C241" s="1275">
        <v>0.2</v>
      </c>
      <c r="D241" s="1275">
        <v>0.2</v>
      </c>
      <c r="E241" s="1280"/>
      <c r="F241" s="1275">
        <v>0.2</v>
      </c>
      <c r="G241" s="1281" t="s">
        <v>945</v>
      </c>
      <c r="H241" s="1282" t="s">
        <v>448</v>
      </c>
      <c r="I241" s="1283" t="s">
        <v>424</v>
      </c>
      <c r="J241" s="1249" t="s">
        <v>1005</v>
      </c>
      <c r="K241" s="1260" t="s">
        <v>998</v>
      </c>
      <c r="L241" s="1264" t="s">
        <v>999</v>
      </c>
      <c r="M241" s="1264" t="s">
        <v>1463</v>
      </c>
      <c r="N241" s="1279"/>
    </row>
    <row r="242" spans="1:15" ht="76.5" x14ac:dyDescent="0.2">
      <c r="A242" s="1252" t="s">
        <v>230</v>
      </c>
      <c r="B242" s="1253" t="s">
        <v>1006</v>
      </c>
      <c r="C242" s="1275">
        <v>0.2</v>
      </c>
      <c r="D242" s="1275">
        <v>0.2</v>
      </c>
      <c r="E242" s="1280"/>
      <c r="F242" s="1275">
        <v>0.2</v>
      </c>
      <c r="G242" s="1281" t="s">
        <v>1007</v>
      </c>
      <c r="H242" s="1282" t="s">
        <v>448</v>
      </c>
      <c r="I242" s="1283" t="s">
        <v>427</v>
      </c>
      <c r="J242" s="1249" t="s">
        <v>1008</v>
      </c>
      <c r="K242" s="1260" t="s">
        <v>998</v>
      </c>
      <c r="L242" s="1264" t="s">
        <v>999</v>
      </c>
      <c r="M242" s="1264" t="s">
        <v>1463</v>
      </c>
      <c r="N242" s="1279"/>
    </row>
    <row r="243" spans="1:15" ht="76.5" x14ac:dyDescent="0.2">
      <c r="A243" s="1252" t="s">
        <v>235</v>
      </c>
      <c r="B243" s="1253" t="s">
        <v>1009</v>
      </c>
      <c r="C243" s="1275">
        <v>0.2</v>
      </c>
      <c r="D243" s="1275">
        <v>0.2</v>
      </c>
      <c r="E243" s="1280"/>
      <c r="F243" s="1275">
        <v>0.2</v>
      </c>
      <c r="G243" s="1281" t="s">
        <v>383</v>
      </c>
      <c r="H243" s="1282" t="s">
        <v>448</v>
      </c>
      <c r="I243" s="1283" t="s">
        <v>1010</v>
      </c>
      <c r="J243" s="1249" t="s">
        <v>1011</v>
      </c>
      <c r="K243" s="1260" t="s">
        <v>998</v>
      </c>
      <c r="L243" s="1264" t="s">
        <v>999</v>
      </c>
      <c r="M243" s="1264" t="s">
        <v>1463</v>
      </c>
      <c r="N243" s="1279"/>
    </row>
    <row r="244" spans="1:15" ht="76.5" x14ac:dyDescent="0.2">
      <c r="A244" s="1252" t="s">
        <v>238</v>
      </c>
      <c r="B244" s="1253" t="s">
        <v>1012</v>
      </c>
      <c r="C244" s="1275">
        <v>0.2</v>
      </c>
      <c r="D244" s="1275">
        <v>0.2</v>
      </c>
      <c r="E244" s="1280"/>
      <c r="F244" s="1275">
        <v>0.2</v>
      </c>
      <c r="G244" s="1281" t="s">
        <v>945</v>
      </c>
      <c r="H244" s="1282" t="s">
        <v>448</v>
      </c>
      <c r="I244" s="1283" t="s">
        <v>552</v>
      </c>
      <c r="J244" s="1249" t="s">
        <v>1013</v>
      </c>
      <c r="K244" s="1260" t="s">
        <v>998</v>
      </c>
      <c r="L244" s="1264" t="s">
        <v>999</v>
      </c>
      <c r="M244" s="1264" t="s">
        <v>1463</v>
      </c>
      <c r="N244" s="1279"/>
      <c r="O244" s="453"/>
    </row>
    <row r="245" spans="1:15" ht="76.5" x14ac:dyDescent="0.2">
      <c r="A245" s="1252" t="s">
        <v>241</v>
      </c>
      <c r="B245" s="1253" t="s">
        <v>1014</v>
      </c>
      <c r="C245" s="1275">
        <v>0.3</v>
      </c>
      <c r="D245" s="1275">
        <v>0.3</v>
      </c>
      <c r="E245" s="1280"/>
      <c r="F245" s="1275">
        <v>0.3</v>
      </c>
      <c r="G245" s="1281" t="s">
        <v>945</v>
      </c>
      <c r="H245" s="1282" t="s">
        <v>448</v>
      </c>
      <c r="I245" s="1283" t="s">
        <v>574</v>
      </c>
      <c r="J245" s="1249" t="s">
        <v>1015</v>
      </c>
      <c r="K245" s="1260" t="s">
        <v>998</v>
      </c>
      <c r="L245" s="1264" t="s">
        <v>999</v>
      </c>
      <c r="M245" s="1264" t="s">
        <v>1463</v>
      </c>
      <c r="N245" s="1279"/>
      <c r="O245" s="453"/>
    </row>
    <row r="246" spans="1:15" ht="25.5" x14ac:dyDescent="0.2">
      <c r="A246" s="1252" t="s">
        <v>244</v>
      </c>
      <c r="B246" s="1253" t="s">
        <v>1022</v>
      </c>
      <c r="C246" s="1275">
        <v>0.15</v>
      </c>
      <c r="D246" s="1275">
        <v>0.15</v>
      </c>
      <c r="E246" s="1280"/>
      <c r="F246" s="1275">
        <v>0.15</v>
      </c>
      <c r="G246" s="1281" t="s">
        <v>945</v>
      </c>
      <c r="H246" s="1282" t="s">
        <v>856</v>
      </c>
      <c r="I246" s="1283" t="s">
        <v>650</v>
      </c>
      <c r="J246" s="1249" t="s">
        <v>1023</v>
      </c>
      <c r="K246" s="1260" t="s">
        <v>1024</v>
      </c>
      <c r="L246" s="1264" t="s">
        <v>999</v>
      </c>
      <c r="M246" s="1264" t="s">
        <v>1465</v>
      </c>
      <c r="N246" s="1279"/>
      <c r="O246" s="453"/>
    </row>
    <row r="247" spans="1:15" x14ac:dyDescent="0.2">
      <c r="A247" s="1252" t="s">
        <v>247</v>
      </c>
      <c r="B247" s="1253" t="s">
        <v>1222</v>
      </c>
      <c r="C247" s="1275" t="s">
        <v>1228</v>
      </c>
      <c r="D247" s="1275" t="s">
        <v>1228</v>
      </c>
      <c r="E247" s="1280"/>
      <c r="F247" s="1275" t="s">
        <v>1228</v>
      </c>
      <c r="G247" s="1281" t="s">
        <v>945</v>
      </c>
      <c r="H247" s="1282" t="s">
        <v>945</v>
      </c>
      <c r="I247" s="1283" t="s">
        <v>650</v>
      </c>
      <c r="J247" s="1249"/>
      <c r="K247" s="1260" t="s">
        <v>1229</v>
      </c>
      <c r="L247" s="1264" t="s">
        <v>1230</v>
      </c>
      <c r="M247" s="1264" t="s">
        <v>1466</v>
      </c>
      <c r="N247" s="1279"/>
      <c r="O247" s="453"/>
    </row>
    <row r="248" spans="1:15" x14ac:dyDescent="0.2">
      <c r="A248" s="1252" t="s">
        <v>251</v>
      </c>
      <c r="B248" s="1253" t="s">
        <v>1223</v>
      </c>
      <c r="C248" s="1275" t="s">
        <v>1231</v>
      </c>
      <c r="D248" s="1275" t="s">
        <v>1231</v>
      </c>
      <c r="E248" s="1280"/>
      <c r="F248" s="1275" t="s">
        <v>1231</v>
      </c>
      <c r="G248" s="1281" t="s">
        <v>945</v>
      </c>
      <c r="H248" s="1282" t="s">
        <v>945</v>
      </c>
      <c r="I248" s="1283" t="s">
        <v>650</v>
      </c>
      <c r="J248" s="1249"/>
      <c r="K248" s="1260" t="s">
        <v>1229</v>
      </c>
      <c r="L248" s="1264" t="s">
        <v>1230</v>
      </c>
      <c r="M248" s="1264" t="s">
        <v>1466</v>
      </c>
      <c r="N248" s="1279"/>
      <c r="O248" s="453"/>
    </row>
    <row r="249" spans="1:15" x14ac:dyDescent="0.2">
      <c r="A249" s="1252" t="s">
        <v>255</v>
      </c>
      <c r="B249" s="1253" t="s">
        <v>1224</v>
      </c>
      <c r="C249" s="1284">
        <v>0.19</v>
      </c>
      <c r="D249" s="1284">
        <v>0.19</v>
      </c>
      <c r="E249" s="1280"/>
      <c r="F249" s="1284">
        <v>0.19</v>
      </c>
      <c r="G249" s="1281" t="s">
        <v>383</v>
      </c>
      <c r="H249" s="1257" t="s">
        <v>938</v>
      </c>
      <c r="I249" s="1283" t="s">
        <v>650</v>
      </c>
      <c r="J249" s="1249"/>
      <c r="K249" s="1260" t="s">
        <v>1229</v>
      </c>
      <c r="L249" s="1264" t="s">
        <v>1230</v>
      </c>
      <c r="M249" s="1264" t="s">
        <v>1466</v>
      </c>
      <c r="N249" s="1279"/>
      <c r="O249" s="453"/>
    </row>
    <row r="250" spans="1:15" x14ac:dyDescent="0.2">
      <c r="A250" s="1252" t="s">
        <v>258</v>
      </c>
      <c r="B250" s="1253" t="s">
        <v>1225</v>
      </c>
      <c r="C250" s="1284">
        <v>0.05</v>
      </c>
      <c r="D250" s="1284">
        <v>0.05</v>
      </c>
      <c r="E250" s="1280"/>
      <c r="F250" s="1284">
        <v>0.05</v>
      </c>
      <c r="G250" s="1281" t="s">
        <v>383</v>
      </c>
      <c r="H250" s="1257" t="s">
        <v>938</v>
      </c>
      <c r="I250" s="1283" t="s">
        <v>650</v>
      </c>
      <c r="J250" s="1249"/>
      <c r="K250" s="1260" t="s">
        <v>1229</v>
      </c>
      <c r="L250" s="1264" t="s">
        <v>1230</v>
      </c>
      <c r="M250" s="1264" t="s">
        <v>1466</v>
      </c>
      <c r="N250" s="1279"/>
      <c r="O250" s="453"/>
    </row>
    <row r="251" spans="1:15" x14ac:dyDescent="0.2">
      <c r="A251" s="1252" t="s">
        <v>263</v>
      </c>
      <c r="B251" s="1253" t="s">
        <v>1227</v>
      </c>
      <c r="C251" s="1284">
        <v>0.31</v>
      </c>
      <c r="D251" s="1284">
        <v>0.31</v>
      </c>
      <c r="E251" s="1280"/>
      <c r="F251" s="1284">
        <v>0.31</v>
      </c>
      <c r="G251" s="1281" t="s">
        <v>383</v>
      </c>
      <c r="H251" s="1257" t="s">
        <v>938</v>
      </c>
      <c r="I251" s="1283" t="s">
        <v>650</v>
      </c>
      <c r="J251" s="1249"/>
      <c r="K251" s="1260" t="s">
        <v>1229</v>
      </c>
      <c r="L251" s="1264" t="s">
        <v>1230</v>
      </c>
      <c r="M251" s="1264" t="s">
        <v>1466</v>
      </c>
      <c r="N251" s="1279"/>
    </row>
    <row r="252" spans="1:15" x14ac:dyDescent="0.2">
      <c r="A252" s="1252" t="s">
        <v>268</v>
      </c>
      <c r="B252" s="1253" t="s">
        <v>1237</v>
      </c>
      <c r="C252" s="1275">
        <v>4</v>
      </c>
      <c r="D252" s="1275">
        <v>4</v>
      </c>
      <c r="E252" s="1280"/>
      <c r="F252" s="1275">
        <v>4</v>
      </c>
      <c r="G252" s="1281" t="s">
        <v>945</v>
      </c>
      <c r="H252" s="1282" t="s">
        <v>945</v>
      </c>
      <c r="I252" s="1283" t="s">
        <v>224</v>
      </c>
      <c r="J252" s="1249"/>
      <c r="K252" s="1260" t="s">
        <v>1244</v>
      </c>
      <c r="L252" s="1264" t="s">
        <v>1230</v>
      </c>
      <c r="M252" s="1264" t="s">
        <v>1466</v>
      </c>
      <c r="N252" s="1279"/>
    </row>
    <row r="253" spans="1:15" ht="25.5" x14ac:dyDescent="0.2">
      <c r="A253" s="1252" t="s">
        <v>270</v>
      </c>
      <c r="B253" s="1253" t="s">
        <v>1238</v>
      </c>
      <c r="C253" s="1275">
        <v>1.1000000000000001</v>
      </c>
      <c r="D253" s="1275">
        <v>1.1000000000000001</v>
      </c>
      <c r="E253" s="1280"/>
      <c r="F253" s="1275">
        <v>1.1000000000000001</v>
      </c>
      <c r="G253" s="1281" t="s">
        <v>945</v>
      </c>
      <c r="H253" s="1282" t="s">
        <v>945</v>
      </c>
      <c r="I253" s="1283" t="s">
        <v>224</v>
      </c>
      <c r="J253" s="1249" t="s">
        <v>1245</v>
      </c>
      <c r="K253" s="1260" t="s">
        <v>1244</v>
      </c>
      <c r="L253" s="1264" t="s">
        <v>1230</v>
      </c>
      <c r="M253" s="1264" t="s">
        <v>1466</v>
      </c>
      <c r="N253" s="1279"/>
    </row>
    <row r="254" spans="1:15" x14ac:dyDescent="0.2">
      <c r="A254" s="1252" t="s">
        <v>274</v>
      </c>
      <c r="B254" s="1253" t="s">
        <v>1239</v>
      </c>
      <c r="C254" s="1275">
        <v>0.96</v>
      </c>
      <c r="D254" s="1275">
        <v>0.96</v>
      </c>
      <c r="E254" s="1280"/>
      <c r="F254" s="1275">
        <v>0.96</v>
      </c>
      <c r="G254" s="1281" t="s">
        <v>608</v>
      </c>
      <c r="H254" s="1257" t="s">
        <v>938</v>
      </c>
      <c r="I254" s="1283" t="s">
        <v>224</v>
      </c>
      <c r="J254" s="1249" t="s">
        <v>1246</v>
      </c>
      <c r="K254" s="1260" t="s">
        <v>1244</v>
      </c>
      <c r="L254" s="1264" t="s">
        <v>1230</v>
      </c>
      <c r="M254" s="1264" t="s">
        <v>1466</v>
      </c>
      <c r="N254" s="1279"/>
    </row>
    <row r="255" spans="1:15" x14ac:dyDescent="0.2">
      <c r="A255" s="1252" t="s">
        <v>280</v>
      </c>
      <c r="B255" s="1253" t="s">
        <v>1240</v>
      </c>
      <c r="C255" s="1275">
        <v>1.25</v>
      </c>
      <c r="D255" s="1275">
        <v>1.25</v>
      </c>
      <c r="E255" s="1280"/>
      <c r="F255" s="1275">
        <v>1.25</v>
      </c>
      <c r="G255" s="1281" t="s">
        <v>608</v>
      </c>
      <c r="H255" s="1257" t="s">
        <v>938</v>
      </c>
      <c r="I255" s="1283" t="s">
        <v>224</v>
      </c>
      <c r="J255" s="1249" t="s">
        <v>1247</v>
      </c>
      <c r="K255" s="1260" t="s">
        <v>1244</v>
      </c>
      <c r="L255" s="1264" t="s">
        <v>1230</v>
      </c>
      <c r="M255" s="1264" t="s">
        <v>1466</v>
      </c>
      <c r="N255" s="1279"/>
    </row>
    <row r="256" spans="1:15" x14ac:dyDescent="0.2">
      <c r="A256" s="1252" t="s">
        <v>588</v>
      </c>
      <c r="B256" s="1253" t="s">
        <v>1241</v>
      </c>
      <c r="C256" s="1275">
        <v>0.1</v>
      </c>
      <c r="D256" s="1275">
        <v>0.1</v>
      </c>
      <c r="E256" s="1280"/>
      <c r="F256" s="1275">
        <v>0.1</v>
      </c>
      <c r="G256" s="1281" t="s">
        <v>46</v>
      </c>
      <c r="H256" s="1257" t="s">
        <v>938</v>
      </c>
      <c r="I256" s="1283" t="s">
        <v>224</v>
      </c>
      <c r="J256" s="1249" t="s">
        <v>1248</v>
      </c>
      <c r="K256" s="1260" t="s">
        <v>1244</v>
      </c>
      <c r="L256" s="1264" t="s">
        <v>1230</v>
      </c>
      <c r="M256" s="1264" t="s">
        <v>1466</v>
      </c>
      <c r="N256" s="1279"/>
    </row>
    <row r="257" spans="1:17" ht="25.5" x14ac:dyDescent="0.2">
      <c r="A257" s="1252" t="s">
        <v>296</v>
      </c>
      <c r="B257" s="1253" t="s">
        <v>1242</v>
      </c>
      <c r="C257" s="1275">
        <v>0.16</v>
      </c>
      <c r="D257" s="1275">
        <v>0.16</v>
      </c>
      <c r="E257" s="1280"/>
      <c r="F257" s="1275">
        <v>0.16</v>
      </c>
      <c r="G257" s="1281" t="s">
        <v>383</v>
      </c>
      <c r="H257" s="1257" t="s">
        <v>938</v>
      </c>
      <c r="I257" s="1283" t="s">
        <v>224</v>
      </c>
      <c r="J257" s="1249" t="s">
        <v>1249</v>
      </c>
      <c r="K257" s="1260" t="s">
        <v>1244</v>
      </c>
      <c r="L257" s="1264" t="s">
        <v>1230</v>
      </c>
      <c r="M257" s="1264" t="s">
        <v>1466</v>
      </c>
      <c r="N257" s="1279"/>
    </row>
    <row r="258" spans="1:17" ht="25.5" x14ac:dyDescent="0.2">
      <c r="A258" s="1252" t="s">
        <v>302</v>
      </c>
      <c r="B258" s="1253" t="s">
        <v>1243</v>
      </c>
      <c r="C258" s="1275">
        <v>0.36</v>
      </c>
      <c r="D258" s="1275">
        <v>0.36</v>
      </c>
      <c r="E258" s="1280"/>
      <c r="F258" s="1275">
        <v>0.36</v>
      </c>
      <c r="G258" s="1281" t="s">
        <v>46</v>
      </c>
      <c r="H258" s="1282" t="s">
        <v>46</v>
      </c>
      <c r="I258" s="1283" t="s">
        <v>224</v>
      </c>
      <c r="J258" s="1249" t="s">
        <v>1250</v>
      </c>
      <c r="K258" s="1260" t="s">
        <v>1244</v>
      </c>
      <c r="L258" s="1264" t="s">
        <v>1230</v>
      </c>
      <c r="M258" s="1264" t="s">
        <v>1465</v>
      </c>
      <c r="N258" s="1279"/>
    </row>
    <row r="259" spans="1:17" ht="25.5" x14ac:dyDescent="0.2">
      <c r="A259" s="1252" t="s">
        <v>306</v>
      </c>
      <c r="B259" s="1253" t="s">
        <v>1251</v>
      </c>
      <c r="C259" s="1275">
        <v>0.9</v>
      </c>
      <c r="D259" s="1275">
        <v>0.9</v>
      </c>
      <c r="E259" s="1280"/>
      <c r="F259" s="1275">
        <v>0.9</v>
      </c>
      <c r="G259" s="1281" t="s">
        <v>945</v>
      </c>
      <c r="H259" s="1282" t="s">
        <v>945</v>
      </c>
      <c r="I259" s="1283" t="s">
        <v>520</v>
      </c>
      <c r="J259" s="1249" t="s">
        <v>1253</v>
      </c>
      <c r="K259" s="1260" t="s">
        <v>1252</v>
      </c>
      <c r="L259" s="1264" t="s">
        <v>1230</v>
      </c>
      <c r="M259" s="1264" t="s">
        <v>1466</v>
      </c>
      <c r="N259" s="1279"/>
    </row>
    <row r="260" spans="1:17" ht="25.5" x14ac:dyDescent="0.2">
      <c r="A260" s="1252" t="s">
        <v>312</v>
      </c>
      <c r="B260" s="1253" t="s">
        <v>1506</v>
      </c>
      <c r="C260" s="1275">
        <v>0.3</v>
      </c>
      <c r="D260" s="1275">
        <v>0.3</v>
      </c>
      <c r="E260" s="1280"/>
      <c r="F260" s="1275">
        <v>0.3</v>
      </c>
      <c r="G260" s="1281" t="s">
        <v>945</v>
      </c>
      <c r="H260" s="1282" t="s">
        <v>448</v>
      </c>
      <c r="I260" s="1283" t="s">
        <v>520</v>
      </c>
      <c r="J260" s="1249" t="s">
        <v>1507</v>
      </c>
      <c r="K260" s="1260" t="s">
        <v>1508</v>
      </c>
      <c r="L260" s="1264"/>
      <c r="M260" s="1264" t="s">
        <v>466</v>
      </c>
      <c r="N260" s="1279"/>
    </row>
    <row r="261" spans="1:17" s="448" customFormat="1" ht="25.5" x14ac:dyDescent="0.2">
      <c r="A261" s="1252" t="s">
        <v>318</v>
      </c>
      <c r="B261" s="1266" t="s">
        <v>1596</v>
      </c>
      <c r="C261" s="1275">
        <v>0.1</v>
      </c>
      <c r="D261" s="1275">
        <v>0.1</v>
      </c>
      <c r="E261" s="1265"/>
      <c r="F261" s="1275">
        <v>0.1</v>
      </c>
      <c r="G261" s="1257" t="s">
        <v>46</v>
      </c>
      <c r="H261" s="1257" t="s">
        <v>934</v>
      </c>
      <c r="I261" s="1256" t="s">
        <v>1597</v>
      </c>
      <c r="J261" s="1249" t="s">
        <v>1598</v>
      </c>
      <c r="K261" s="1260" t="s">
        <v>1511</v>
      </c>
      <c r="L261" s="1259"/>
      <c r="M261" s="1264" t="s">
        <v>466</v>
      </c>
      <c r="N261" s="1285"/>
    </row>
    <row r="262" spans="1:17" s="448" customFormat="1" ht="25.5" x14ac:dyDescent="0.2">
      <c r="A262" s="1252" t="s">
        <v>323</v>
      </c>
      <c r="B262" s="1266" t="s">
        <v>2054</v>
      </c>
      <c r="C262" s="1275">
        <v>5</v>
      </c>
      <c r="D262" s="1275">
        <v>5</v>
      </c>
      <c r="E262" s="1265"/>
      <c r="F262" s="1275">
        <v>5</v>
      </c>
      <c r="G262" s="1257" t="s">
        <v>477</v>
      </c>
      <c r="H262" s="1257" t="s">
        <v>938</v>
      </c>
      <c r="I262" s="1256" t="s">
        <v>650</v>
      </c>
      <c r="J262" s="1249" t="s">
        <v>2056</v>
      </c>
      <c r="K262" s="1260" t="s">
        <v>2055</v>
      </c>
      <c r="L262" s="1261" t="s">
        <v>465</v>
      </c>
      <c r="M262" s="1264" t="s">
        <v>466</v>
      </c>
      <c r="N262" s="1285"/>
    </row>
    <row r="263" spans="1:17" ht="51.75" customHeight="1" x14ac:dyDescent="0.2">
      <c r="A263" s="1252" t="s">
        <v>330</v>
      </c>
      <c r="B263" s="1338" t="s">
        <v>1906</v>
      </c>
      <c r="C263" s="1286">
        <f>5.48-0.46</f>
        <v>5.0200000000000005</v>
      </c>
      <c r="D263" s="1286">
        <f>5.48-0.46</f>
        <v>5.0200000000000005</v>
      </c>
      <c r="E263" s="1280"/>
      <c r="F263" s="1286">
        <f>5.48-0.46</f>
        <v>5.0200000000000005</v>
      </c>
      <c r="G263" s="1352" t="s">
        <v>505</v>
      </c>
      <c r="H263" s="1287" t="s">
        <v>505</v>
      </c>
      <c r="I263" s="1283" t="s">
        <v>1493</v>
      </c>
      <c r="J263" s="1339" t="s">
        <v>1997</v>
      </c>
      <c r="K263" s="1288" t="s">
        <v>1905</v>
      </c>
      <c r="L263" s="1264"/>
      <c r="M263" s="1264" t="s">
        <v>1909</v>
      </c>
      <c r="N263" s="1262">
        <v>0.3</v>
      </c>
    </row>
    <row r="264" spans="1:17" ht="38.25" x14ac:dyDescent="0.2">
      <c r="A264" s="1252" t="s">
        <v>333</v>
      </c>
      <c r="B264" s="1338" t="s">
        <v>1907</v>
      </c>
      <c r="C264" s="1286">
        <v>1.37</v>
      </c>
      <c r="D264" s="1286">
        <v>1.37</v>
      </c>
      <c r="E264" s="1280"/>
      <c r="F264" s="1286">
        <v>1.37</v>
      </c>
      <c r="G264" s="1352" t="s">
        <v>505</v>
      </c>
      <c r="H264" s="1287" t="s">
        <v>505</v>
      </c>
      <c r="I264" s="1283" t="s">
        <v>265</v>
      </c>
      <c r="J264" s="1339" t="s">
        <v>1998</v>
      </c>
      <c r="K264" s="1288" t="s">
        <v>1905</v>
      </c>
      <c r="L264" s="1264"/>
      <c r="M264" s="1264" t="s">
        <v>1909</v>
      </c>
      <c r="N264" s="1262">
        <v>0.1</v>
      </c>
    </row>
    <row r="265" spans="1:17" ht="38.25" x14ac:dyDescent="0.2">
      <c r="A265" s="1252" t="s">
        <v>338</v>
      </c>
      <c r="B265" s="1338" t="s">
        <v>1908</v>
      </c>
      <c r="C265" s="1286">
        <v>0.29799999999999999</v>
      </c>
      <c r="D265" s="1286">
        <v>0.29799999999999999</v>
      </c>
      <c r="E265" s="1280"/>
      <c r="F265" s="1286">
        <v>0.29799999999999999</v>
      </c>
      <c r="G265" s="1352" t="s">
        <v>505</v>
      </c>
      <c r="H265" s="1287" t="s">
        <v>505</v>
      </c>
      <c r="I265" s="1283" t="s">
        <v>277</v>
      </c>
      <c r="J265" s="1339" t="s">
        <v>1999</v>
      </c>
      <c r="K265" s="1288" t="s">
        <v>1905</v>
      </c>
      <c r="L265" s="1264"/>
      <c r="M265" s="1264" t="s">
        <v>1909</v>
      </c>
      <c r="N265" s="1262">
        <v>5</v>
      </c>
    </row>
    <row r="266" spans="1:17" s="448" customFormat="1" ht="13.5" x14ac:dyDescent="0.2">
      <c r="A266" s="1244" t="s">
        <v>645</v>
      </c>
      <c r="B266" s="1289" t="s">
        <v>1034</v>
      </c>
      <c r="C266" s="1290">
        <f>SUM(C267:C279)</f>
        <v>639.64110000000005</v>
      </c>
      <c r="D266" s="1290">
        <f t="shared" ref="D266:F266" si="10">SUM(D267:D279)</f>
        <v>639.64110000000005</v>
      </c>
      <c r="E266" s="1290">
        <f t="shared" si="10"/>
        <v>0</v>
      </c>
      <c r="F266" s="1290">
        <f t="shared" si="10"/>
        <v>639.64110000000005</v>
      </c>
      <c r="G266" s="1353"/>
      <c r="H266" s="1334"/>
      <c r="I266" s="1335"/>
      <c r="J266" s="1291"/>
      <c r="K266" s="1336"/>
      <c r="L266" s="1337"/>
      <c r="M266" s="1292"/>
      <c r="N266" s="1293">
        <v>0.3</v>
      </c>
      <c r="O266" s="1019"/>
      <c r="P266" s="437"/>
      <c r="Q266" s="437"/>
    </row>
    <row r="267" spans="1:17" s="448" customFormat="1" ht="25.5" x14ac:dyDescent="0.2">
      <c r="A267" s="1252" t="s">
        <v>44</v>
      </c>
      <c r="B267" s="1294" t="s">
        <v>1035</v>
      </c>
      <c r="C267" s="1295">
        <v>25</v>
      </c>
      <c r="D267" s="1295">
        <v>25</v>
      </c>
      <c r="E267" s="1296"/>
      <c r="F267" s="1295">
        <v>25</v>
      </c>
      <c r="G267" s="1257" t="s">
        <v>1036</v>
      </c>
      <c r="H267" s="1257" t="s">
        <v>1037</v>
      </c>
      <c r="I267" s="1278" t="s">
        <v>650</v>
      </c>
      <c r="J267" s="1297" t="s">
        <v>184</v>
      </c>
      <c r="K267" s="1297" t="s">
        <v>1038</v>
      </c>
      <c r="L267" s="1261" t="s">
        <v>51</v>
      </c>
      <c r="M267" s="1261" t="s">
        <v>51</v>
      </c>
      <c r="N267" s="1262"/>
      <c r="O267" s="1019"/>
      <c r="P267" s="437"/>
      <c r="Q267" s="437"/>
    </row>
    <row r="268" spans="1:17" s="448" customFormat="1" ht="38.25" x14ac:dyDescent="0.2">
      <c r="A268" s="1252" t="s">
        <v>55</v>
      </c>
      <c r="B268" s="1294" t="s">
        <v>1040</v>
      </c>
      <c r="C268" s="1295">
        <v>0.6411</v>
      </c>
      <c r="D268" s="1295">
        <v>0.6411</v>
      </c>
      <c r="E268" s="1296"/>
      <c r="F268" s="1295">
        <v>0.6411</v>
      </c>
      <c r="G268" s="1257" t="s">
        <v>1041</v>
      </c>
      <c r="H268" s="1257" t="s">
        <v>1041</v>
      </c>
      <c r="I268" s="1278" t="s">
        <v>650</v>
      </c>
      <c r="J268" s="1297" t="s">
        <v>184</v>
      </c>
      <c r="K268" s="1297" t="s">
        <v>1042</v>
      </c>
      <c r="L268" s="1261" t="s">
        <v>51</v>
      </c>
      <c r="M268" s="1261" t="s">
        <v>51</v>
      </c>
      <c r="N268" s="1262"/>
      <c r="O268" s="1019"/>
      <c r="P268" s="437"/>
    </row>
    <row r="269" spans="1:17" s="448" customFormat="1" ht="25.5" x14ac:dyDescent="0.2">
      <c r="A269" s="1252" t="s">
        <v>62</v>
      </c>
      <c r="B269" s="1294" t="s">
        <v>1044</v>
      </c>
      <c r="C269" s="1295">
        <v>0.17</v>
      </c>
      <c r="D269" s="1295">
        <v>0.17</v>
      </c>
      <c r="E269" s="1296"/>
      <c r="F269" s="1295">
        <v>0.17</v>
      </c>
      <c r="G269" s="1257" t="s">
        <v>856</v>
      </c>
      <c r="H269" s="1257" t="s">
        <v>856</v>
      </c>
      <c r="I269" s="1278" t="s">
        <v>650</v>
      </c>
      <c r="J269" s="1297" t="s">
        <v>1045</v>
      </c>
      <c r="K269" s="1276" t="s">
        <v>1046</v>
      </c>
      <c r="L269" s="1261" t="s">
        <v>51</v>
      </c>
      <c r="M269" s="1261" t="s">
        <v>51</v>
      </c>
      <c r="N269" s="1262"/>
      <c r="O269" s="1019"/>
      <c r="P269" s="437"/>
    </row>
    <row r="270" spans="1:17" s="448" customFormat="1" ht="25.5" x14ac:dyDescent="0.2">
      <c r="A270" s="1252" t="s">
        <v>70</v>
      </c>
      <c r="B270" s="1253" t="s">
        <v>1047</v>
      </c>
      <c r="C270" s="1295">
        <v>0.28000000000000003</v>
      </c>
      <c r="D270" s="1295">
        <v>0.28000000000000003</v>
      </c>
      <c r="E270" s="1296"/>
      <c r="F270" s="1295">
        <v>0.28000000000000003</v>
      </c>
      <c r="G270" s="1257" t="s">
        <v>505</v>
      </c>
      <c r="H270" s="1257" t="s">
        <v>505</v>
      </c>
      <c r="I270" s="1256" t="s">
        <v>663</v>
      </c>
      <c r="J270" s="1261" t="s">
        <v>1048</v>
      </c>
      <c r="K270" s="1297" t="s">
        <v>1049</v>
      </c>
      <c r="L270" s="1261" t="s">
        <v>51</v>
      </c>
      <c r="M270" s="1261" t="s">
        <v>51</v>
      </c>
      <c r="N270" s="1262"/>
      <c r="O270" s="453"/>
      <c r="P270" s="437"/>
    </row>
    <row r="271" spans="1:17" s="448" customFormat="1" ht="25.5" x14ac:dyDescent="0.2">
      <c r="A271" s="1252" t="s">
        <v>79</v>
      </c>
      <c r="B271" s="1253" t="s">
        <v>1052</v>
      </c>
      <c r="C271" s="1295">
        <v>7.72</v>
      </c>
      <c r="D271" s="1295">
        <v>7.72</v>
      </c>
      <c r="E271" s="1280"/>
      <c r="F271" s="1295">
        <v>7.72</v>
      </c>
      <c r="G271" s="1281" t="s">
        <v>1053</v>
      </c>
      <c r="H271" s="1281" t="s">
        <v>1053</v>
      </c>
      <c r="I271" s="1283" t="s">
        <v>663</v>
      </c>
      <c r="J271" s="1345" t="s">
        <v>156</v>
      </c>
      <c r="K271" s="1260" t="s">
        <v>1054</v>
      </c>
      <c r="L271" s="1259" t="s">
        <v>51</v>
      </c>
      <c r="M271" s="1261" t="s">
        <v>51</v>
      </c>
      <c r="N271" s="1279"/>
      <c r="O271" s="453"/>
      <c r="P271" s="437"/>
    </row>
    <row r="272" spans="1:17" ht="25.5" x14ac:dyDescent="0.2">
      <c r="A272" s="1252" t="s">
        <v>86</v>
      </c>
      <c r="B272" s="1298" t="s">
        <v>1058</v>
      </c>
      <c r="C272" s="1295">
        <v>0.47</v>
      </c>
      <c r="D272" s="1295">
        <v>0.47</v>
      </c>
      <c r="E272" s="1299"/>
      <c r="F272" s="1295">
        <v>0.47</v>
      </c>
      <c r="G272" s="1257" t="s">
        <v>945</v>
      </c>
      <c r="H272" s="1300" t="s">
        <v>505</v>
      </c>
      <c r="I272" s="1301" t="s">
        <v>1059</v>
      </c>
      <c r="J272" s="1278" t="s">
        <v>1060</v>
      </c>
      <c r="K272" s="1256" t="s">
        <v>1046</v>
      </c>
      <c r="L272" s="1261" t="s">
        <v>51</v>
      </c>
      <c r="M272" s="1261" t="s">
        <v>51</v>
      </c>
      <c r="N272" s="1262"/>
      <c r="O272" s="453"/>
      <c r="Q272" s="448"/>
    </row>
    <row r="273" spans="1:17" s="448" customFormat="1" ht="25.5" x14ac:dyDescent="0.2">
      <c r="A273" s="1252" t="s">
        <v>91</v>
      </c>
      <c r="B273" s="1298" t="s">
        <v>1065</v>
      </c>
      <c r="C273" s="1295">
        <v>0.48</v>
      </c>
      <c r="D273" s="1295">
        <v>0.48</v>
      </c>
      <c r="E273" s="1299"/>
      <c r="F273" s="1295">
        <v>0.48</v>
      </c>
      <c r="G273" s="1257" t="s">
        <v>505</v>
      </c>
      <c r="H273" s="1300" t="s">
        <v>505</v>
      </c>
      <c r="I273" s="1301" t="s">
        <v>1066</v>
      </c>
      <c r="J273" s="1278" t="s">
        <v>1067</v>
      </c>
      <c r="K273" s="1297" t="s">
        <v>1046</v>
      </c>
      <c r="L273" s="1261" t="s">
        <v>51</v>
      </c>
      <c r="M273" s="1261" t="s">
        <v>51</v>
      </c>
      <c r="N273" s="1262"/>
      <c r="O273" s="453"/>
      <c r="P273" s="437"/>
    </row>
    <row r="274" spans="1:17" ht="25.5" x14ac:dyDescent="0.2">
      <c r="A274" s="1252" t="s">
        <v>94</v>
      </c>
      <c r="B274" s="1298" t="s">
        <v>1071</v>
      </c>
      <c r="C274" s="1295">
        <v>1.59</v>
      </c>
      <c r="D274" s="1295">
        <v>1.59</v>
      </c>
      <c r="E274" s="1299"/>
      <c r="F274" s="1295">
        <v>1.59</v>
      </c>
      <c r="G274" s="1354" t="s">
        <v>46</v>
      </c>
      <c r="H274" s="1276" t="s">
        <v>505</v>
      </c>
      <c r="I274" s="1276" t="s">
        <v>219</v>
      </c>
      <c r="J274" s="1276" t="s">
        <v>887</v>
      </c>
      <c r="K274" s="1276" t="s">
        <v>1046</v>
      </c>
      <c r="L274" s="1261" t="s">
        <v>51</v>
      </c>
      <c r="M274" s="1261" t="s">
        <v>51</v>
      </c>
      <c r="N274" s="1262"/>
      <c r="O274" s="453"/>
    </row>
    <row r="275" spans="1:17" ht="25.5" x14ac:dyDescent="0.2">
      <c r="A275" s="1252" t="s">
        <v>102</v>
      </c>
      <c r="B275" s="1253" t="s">
        <v>1073</v>
      </c>
      <c r="C275" s="1295">
        <v>0.14000000000000001</v>
      </c>
      <c r="D275" s="1295">
        <v>0.14000000000000001</v>
      </c>
      <c r="E275" s="1280"/>
      <c r="F275" s="1295">
        <v>0.14000000000000001</v>
      </c>
      <c r="G275" s="1281" t="s">
        <v>945</v>
      </c>
      <c r="H275" s="1282" t="s">
        <v>856</v>
      </c>
      <c r="I275" s="1283" t="s">
        <v>650</v>
      </c>
      <c r="J275" s="1249" t="s">
        <v>1023</v>
      </c>
      <c r="K275" s="1260" t="s">
        <v>1024</v>
      </c>
      <c r="L275" s="1264" t="s">
        <v>999</v>
      </c>
      <c r="M275" s="1261" t="s">
        <v>51</v>
      </c>
      <c r="N275" s="1279"/>
      <c r="O275" s="453"/>
      <c r="Q275" s="448"/>
    </row>
    <row r="276" spans="1:17" ht="25.5" x14ac:dyDescent="0.2">
      <c r="A276" s="1252" t="s">
        <v>107</v>
      </c>
      <c r="B276" s="1253" t="s">
        <v>1074</v>
      </c>
      <c r="C276" s="1295">
        <v>3.53</v>
      </c>
      <c r="D276" s="1295">
        <v>3.53</v>
      </c>
      <c r="E276" s="1302"/>
      <c r="F276" s="1295">
        <v>3.53</v>
      </c>
      <c r="G276" s="1281" t="s">
        <v>1053</v>
      </c>
      <c r="H276" s="1281" t="s">
        <v>1053</v>
      </c>
      <c r="I276" s="1283" t="s">
        <v>726</v>
      </c>
      <c r="J276" s="1249" t="s">
        <v>1075</v>
      </c>
      <c r="K276" s="1260" t="s">
        <v>1076</v>
      </c>
      <c r="L276" s="1264" t="s">
        <v>1077</v>
      </c>
      <c r="M276" s="1261" t="s">
        <v>51</v>
      </c>
      <c r="N276" s="1279"/>
      <c r="Q276" s="448"/>
    </row>
    <row r="277" spans="1:17" s="448" customFormat="1" ht="25.5" x14ac:dyDescent="0.2">
      <c r="A277" s="1252" t="s">
        <v>112</v>
      </c>
      <c r="B277" s="1294" t="s">
        <v>2069</v>
      </c>
      <c r="C277" s="1295">
        <v>0.03</v>
      </c>
      <c r="D277" s="1295">
        <v>0.03</v>
      </c>
      <c r="E277" s="1296"/>
      <c r="F277" s="1295">
        <v>0.03</v>
      </c>
      <c r="G277" s="1257" t="s">
        <v>856</v>
      </c>
      <c r="H277" s="1257" t="s">
        <v>856</v>
      </c>
      <c r="I277" s="1278" t="s">
        <v>650</v>
      </c>
      <c r="J277" s="1297" t="s">
        <v>2068</v>
      </c>
      <c r="K277" s="1276" t="s">
        <v>2071</v>
      </c>
      <c r="L277" s="1261" t="s">
        <v>465</v>
      </c>
      <c r="M277" s="1261" t="s">
        <v>51</v>
      </c>
      <c r="N277" s="1262"/>
      <c r="O277" s="1347"/>
      <c r="P277" s="437"/>
    </row>
    <row r="278" spans="1:17" s="448" customFormat="1" ht="25.5" x14ac:dyDescent="0.2">
      <c r="A278" s="1252" t="s">
        <v>117</v>
      </c>
      <c r="B278" s="1342" t="s">
        <v>2075</v>
      </c>
      <c r="C278" s="1343">
        <v>550.23</v>
      </c>
      <c r="D278" s="1343">
        <v>550.23</v>
      </c>
      <c r="E278" s="1255"/>
      <c r="F278" s="1343">
        <v>550.23</v>
      </c>
      <c r="G278" s="1269" t="s">
        <v>308</v>
      </c>
      <c r="H278" s="1344" t="s">
        <v>308</v>
      </c>
      <c r="I278" s="1259" t="s">
        <v>625</v>
      </c>
      <c r="J278" s="1345" t="s">
        <v>2063</v>
      </c>
      <c r="K278" s="1341" t="s">
        <v>2064</v>
      </c>
      <c r="L278" s="1261" t="s">
        <v>51</v>
      </c>
      <c r="M278" s="1261" t="s">
        <v>51</v>
      </c>
      <c r="N278" s="1262" t="s">
        <v>1329</v>
      </c>
      <c r="O278" s="1019"/>
      <c r="P278" s="437"/>
      <c r="Q278" s="437"/>
    </row>
    <row r="279" spans="1:17" s="448" customFormat="1" ht="25.5" x14ac:dyDescent="0.2">
      <c r="A279" s="1252" t="s">
        <v>120</v>
      </c>
      <c r="B279" s="1342" t="s">
        <v>2076</v>
      </c>
      <c r="C279" s="1346">
        <v>49.36</v>
      </c>
      <c r="D279" s="1346">
        <v>49.36</v>
      </c>
      <c r="E279" s="1255"/>
      <c r="F279" s="1346">
        <v>49.36</v>
      </c>
      <c r="G279" s="1269" t="s">
        <v>308</v>
      </c>
      <c r="H279" s="1344" t="s">
        <v>308</v>
      </c>
      <c r="I279" s="1259" t="s">
        <v>424</v>
      </c>
      <c r="J279" s="1345" t="s">
        <v>2062</v>
      </c>
      <c r="K279" s="1341" t="s">
        <v>2064</v>
      </c>
      <c r="L279" s="1261" t="s">
        <v>2067</v>
      </c>
      <c r="M279" s="1261" t="s">
        <v>51</v>
      </c>
      <c r="N279" s="1262" t="s">
        <v>2061</v>
      </c>
      <c r="O279" s="1171"/>
      <c r="P279" s="437"/>
      <c r="Q279" s="437"/>
    </row>
    <row r="280" spans="1:17" s="515" customFormat="1" ht="24" x14ac:dyDescent="0.2">
      <c r="A280" s="1303" t="s">
        <v>387</v>
      </c>
      <c r="B280" s="1304" t="s">
        <v>1096</v>
      </c>
      <c r="C280" s="1305">
        <f>SUM(C281:C291)</f>
        <v>76.260000000000005</v>
      </c>
      <c r="D280" s="1305">
        <f>SUM(D281:D291)</f>
        <v>76.260000000000005</v>
      </c>
      <c r="E280" s="1306"/>
      <c r="F280" s="1305">
        <f>SUM(F281:F291)</f>
        <v>76.260000000000005</v>
      </c>
      <c r="G280" s="1307"/>
      <c r="H280" s="1242"/>
      <c r="I280" s="1308"/>
      <c r="J280" s="1309" t="s">
        <v>1097</v>
      </c>
      <c r="K280" s="1310"/>
      <c r="L280" s="1309"/>
      <c r="M280" s="1309"/>
      <c r="N280" s="1311"/>
      <c r="O280" s="514"/>
      <c r="P280" s="437"/>
    </row>
    <row r="281" spans="1:17" s="515" customFormat="1" ht="23.65" customHeight="1" x14ac:dyDescent="0.2">
      <c r="A281" s="1312">
        <v>1</v>
      </c>
      <c r="B281" s="1283" t="s">
        <v>1098</v>
      </c>
      <c r="C281" s="1313">
        <v>14.71</v>
      </c>
      <c r="D281" s="1313">
        <v>14.71</v>
      </c>
      <c r="E281" s="1314"/>
      <c r="F281" s="1313">
        <v>14.71</v>
      </c>
      <c r="G281" s="1283" t="s">
        <v>1081</v>
      </c>
      <c r="H281" s="1315" t="s">
        <v>856</v>
      </c>
      <c r="I281" s="1283" t="s">
        <v>650</v>
      </c>
      <c r="J281" s="1249"/>
      <c r="K281" s="1316" t="s">
        <v>1435</v>
      </c>
      <c r="L281" s="1260"/>
      <c r="M281" s="1261" t="s">
        <v>465</v>
      </c>
      <c r="N281" s="1271"/>
      <c r="O281" s="514"/>
      <c r="P281" s="437"/>
    </row>
    <row r="282" spans="1:17" s="515" customFormat="1" ht="17.649999999999999" customHeight="1" x14ac:dyDescent="0.2">
      <c r="A282" s="1312">
        <v>2</v>
      </c>
      <c r="B282" s="1283" t="s">
        <v>1099</v>
      </c>
      <c r="C282" s="1313">
        <v>13.48</v>
      </c>
      <c r="D282" s="1313">
        <v>13.48</v>
      </c>
      <c r="E282" s="1314"/>
      <c r="F282" s="1313">
        <v>13.48</v>
      </c>
      <c r="G282" s="1283" t="s">
        <v>1081</v>
      </c>
      <c r="H282" s="1315" t="s">
        <v>505</v>
      </c>
      <c r="I282" s="1283" t="s">
        <v>861</v>
      </c>
      <c r="J282" s="1249"/>
      <c r="K282" s="1316" t="s">
        <v>1435</v>
      </c>
      <c r="L282" s="1260"/>
      <c r="M282" s="1261" t="s">
        <v>465</v>
      </c>
      <c r="N282" s="1271"/>
      <c r="O282" s="514"/>
      <c r="P282" s="437"/>
    </row>
    <row r="283" spans="1:17" s="515" customFormat="1" ht="18" customHeight="1" x14ac:dyDescent="0.2">
      <c r="A283" s="1312">
        <v>3</v>
      </c>
      <c r="B283" s="1283" t="s">
        <v>1100</v>
      </c>
      <c r="C283" s="1313">
        <v>4.12</v>
      </c>
      <c r="D283" s="1313">
        <v>4.12</v>
      </c>
      <c r="E283" s="1314"/>
      <c r="F283" s="1313">
        <v>4.12</v>
      </c>
      <c r="G283" s="1283" t="s">
        <v>1081</v>
      </c>
      <c r="H283" s="1315" t="s">
        <v>505</v>
      </c>
      <c r="I283" s="1283" t="s">
        <v>667</v>
      </c>
      <c r="J283" s="1249"/>
      <c r="K283" s="1316" t="s">
        <v>1435</v>
      </c>
      <c r="L283" s="1260"/>
      <c r="M283" s="1261" t="s">
        <v>465</v>
      </c>
      <c r="N283" s="1271"/>
      <c r="O283" s="514"/>
      <c r="P283" s="437"/>
    </row>
    <row r="284" spans="1:17" s="515" customFormat="1" ht="18.399999999999999" customHeight="1" x14ac:dyDescent="0.2">
      <c r="A284" s="1312">
        <v>4</v>
      </c>
      <c r="B284" s="1283" t="s">
        <v>1101</v>
      </c>
      <c r="C284" s="1313">
        <v>6.35</v>
      </c>
      <c r="D284" s="1313">
        <v>6.35</v>
      </c>
      <c r="E284" s="1314"/>
      <c r="F284" s="1313">
        <v>6.35</v>
      </c>
      <c r="G284" s="1283" t="s">
        <v>1081</v>
      </c>
      <c r="H284" s="1315" t="s">
        <v>505</v>
      </c>
      <c r="I284" s="1283" t="s">
        <v>712</v>
      </c>
      <c r="J284" s="1249"/>
      <c r="K284" s="1316" t="s">
        <v>1435</v>
      </c>
      <c r="L284" s="1260"/>
      <c r="M284" s="1261" t="s">
        <v>465</v>
      </c>
      <c r="N284" s="1271"/>
      <c r="O284" s="514"/>
      <c r="P284" s="437"/>
    </row>
    <row r="285" spans="1:17" s="515" customFormat="1" ht="24" x14ac:dyDescent="0.2">
      <c r="A285" s="1312">
        <v>5</v>
      </c>
      <c r="B285" s="1283" t="s">
        <v>1102</v>
      </c>
      <c r="C285" s="1313">
        <v>12.26</v>
      </c>
      <c r="D285" s="1313">
        <v>12.26</v>
      </c>
      <c r="E285" s="1314"/>
      <c r="F285" s="1313">
        <v>12.26</v>
      </c>
      <c r="G285" s="1283" t="s">
        <v>1081</v>
      </c>
      <c r="H285" s="1315" t="s">
        <v>505</v>
      </c>
      <c r="I285" s="1283" t="s">
        <v>1087</v>
      </c>
      <c r="J285" s="1249"/>
      <c r="K285" s="1316" t="s">
        <v>1435</v>
      </c>
      <c r="L285" s="1260"/>
      <c r="M285" s="1261" t="s">
        <v>465</v>
      </c>
      <c r="N285" s="1271"/>
      <c r="O285" s="514"/>
      <c r="P285" s="437"/>
    </row>
    <row r="286" spans="1:17" s="515" customFormat="1" x14ac:dyDescent="0.2">
      <c r="A286" s="1312">
        <v>6</v>
      </c>
      <c r="B286" s="1283" t="s">
        <v>1103</v>
      </c>
      <c r="C286" s="1313">
        <v>4.5999999999999996</v>
      </c>
      <c r="D286" s="1313">
        <v>4.5999999999999996</v>
      </c>
      <c r="E286" s="1314"/>
      <c r="F286" s="1313">
        <v>4.5999999999999996</v>
      </c>
      <c r="G286" s="1283" t="s">
        <v>1081</v>
      </c>
      <c r="H286" s="1315" t="s">
        <v>505</v>
      </c>
      <c r="I286" s="1283" t="s">
        <v>1066</v>
      </c>
      <c r="J286" s="1249"/>
      <c r="K286" s="1316" t="s">
        <v>1435</v>
      </c>
      <c r="L286" s="1260"/>
      <c r="M286" s="1261" t="s">
        <v>465</v>
      </c>
      <c r="N286" s="1271"/>
      <c r="O286" s="514"/>
      <c r="P286" s="437"/>
    </row>
    <row r="287" spans="1:17" s="515" customFormat="1" x14ac:dyDescent="0.2">
      <c r="A287" s="1312">
        <v>7</v>
      </c>
      <c r="B287" s="1283" t="s">
        <v>1104</v>
      </c>
      <c r="C287" s="1313">
        <v>6.43</v>
      </c>
      <c r="D287" s="1313">
        <v>6.43</v>
      </c>
      <c r="E287" s="1314"/>
      <c r="F287" s="1313">
        <v>6.43</v>
      </c>
      <c r="G287" s="1283" t="s">
        <v>1081</v>
      </c>
      <c r="H287" s="1315" t="s">
        <v>505</v>
      </c>
      <c r="I287" s="1283" t="s">
        <v>824</v>
      </c>
      <c r="J287" s="1249"/>
      <c r="K287" s="1316" t="s">
        <v>1435</v>
      </c>
      <c r="L287" s="1260"/>
      <c r="M287" s="1261" t="s">
        <v>465</v>
      </c>
      <c r="N287" s="1271"/>
      <c r="O287" s="514"/>
      <c r="P287" s="437"/>
    </row>
    <row r="288" spans="1:17" s="515" customFormat="1" x14ac:dyDescent="0.2">
      <c r="A288" s="1312">
        <v>8</v>
      </c>
      <c r="B288" s="1283" t="s">
        <v>1105</v>
      </c>
      <c r="C288" s="1313">
        <v>2.37</v>
      </c>
      <c r="D288" s="1313">
        <v>2.37</v>
      </c>
      <c r="E288" s="1314"/>
      <c r="F288" s="1313">
        <v>2.37</v>
      </c>
      <c r="G288" s="1283" t="s">
        <v>1081</v>
      </c>
      <c r="H288" s="1315" t="s">
        <v>505</v>
      </c>
      <c r="I288" s="1283" t="s">
        <v>1091</v>
      </c>
      <c r="J288" s="1249"/>
      <c r="K288" s="1316" t="s">
        <v>1435</v>
      </c>
      <c r="L288" s="1260"/>
      <c r="M288" s="1261" t="s">
        <v>465</v>
      </c>
      <c r="N288" s="1271"/>
      <c r="O288" s="514"/>
      <c r="P288" s="437"/>
    </row>
    <row r="289" spans="1:17" s="515" customFormat="1" ht="19.7" customHeight="1" x14ac:dyDescent="0.2">
      <c r="A289" s="1312">
        <v>9</v>
      </c>
      <c r="B289" s="1283" t="s">
        <v>1106</v>
      </c>
      <c r="C289" s="1313">
        <v>3.47</v>
      </c>
      <c r="D289" s="1313">
        <v>3.47</v>
      </c>
      <c r="E289" s="1314"/>
      <c r="F289" s="1313">
        <v>3.47</v>
      </c>
      <c r="G289" s="1283" t="s">
        <v>1081</v>
      </c>
      <c r="H289" s="1315" t="s">
        <v>505</v>
      </c>
      <c r="I289" s="1283" t="s">
        <v>726</v>
      </c>
      <c r="J289" s="1249"/>
      <c r="K289" s="1316" t="s">
        <v>1435</v>
      </c>
      <c r="L289" s="1260"/>
      <c r="M289" s="1261" t="s">
        <v>465</v>
      </c>
      <c r="N289" s="1271"/>
      <c r="O289" s="514"/>
      <c r="P289" s="437"/>
    </row>
    <row r="290" spans="1:17" s="515" customFormat="1" ht="24" x14ac:dyDescent="0.2">
      <c r="A290" s="1312">
        <v>10</v>
      </c>
      <c r="B290" s="1283" t="s">
        <v>1107</v>
      </c>
      <c r="C290" s="1313">
        <v>4.2699999999999996</v>
      </c>
      <c r="D290" s="1313">
        <v>4.2699999999999996</v>
      </c>
      <c r="E290" s="1314"/>
      <c r="F290" s="1313">
        <v>4.2699999999999996</v>
      </c>
      <c r="G290" s="1283" t="s">
        <v>1081</v>
      </c>
      <c r="H290" s="1315" t="s">
        <v>505</v>
      </c>
      <c r="I290" s="1283" t="s">
        <v>1094</v>
      </c>
      <c r="J290" s="1249"/>
      <c r="K290" s="1316" t="s">
        <v>1435</v>
      </c>
      <c r="L290" s="1260"/>
      <c r="M290" s="1261" t="s">
        <v>465</v>
      </c>
      <c r="N290" s="1271"/>
      <c r="O290" s="514"/>
      <c r="P290" s="437"/>
    </row>
    <row r="291" spans="1:17" s="515" customFormat="1" ht="30.75" customHeight="1" x14ac:dyDescent="0.2">
      <c r="A291" s="1312">
        <v>11</v>
      </c>
      <c r="B291" s="1283" t="s">
        <v>1108</v>
      </c>
      <c r="C291" s="1313">
        <v>4.2</v>
      </c>
      <c r="D291" s="1313">
        <v>4.2</v>
      </c>
      <c r="E291" s="1314"/>
      <c r="F291" s="1313">
        <v>4.2</v>
      </c>
      <c r="G291" s="1283" t="s">
        <v>1081</v>
      </c>
      <c r="H291" s="1315" t="s">
        <v>505</v>
      </c>
      <c r="I291" s="1283" t="s">
        <v>1059</v>
      </c>
      <c r="J291" s="1249"/>
      <c r="K291" s="1316" t="s">
        <v>1435</v>
      </c>
      <c r="L291" s="1260"/>
      <c r="M291" s="1261" t="s">
        <v>465</v>
      </c>
      <c r="N291" s="1271"/>
      <c r="O291" s="514"/>
      <c r="P291" s="437"/>
    </row>
    <row r="292" spans="1:17" s="515" customFormat="1" ht="24" x14ac:dyDescent="0.2">
      <c r="A292" s="1303" t="s">
        <v>820</v>
      </c>
      <c r="B292" s="1304" t="s">
        <v>1113</v>
      </c>
      <c r="C292" s="1305">
        <v>79.010000000000005</v>
      </c>
      <c r="D292" s="1305">
        <v>79.010000000000005</v>
      </c>
      <c r="E292" s="1306"/>
      <c r="F292" s="1305">
        <v>79.010000000000005</v>
      </c>
      <c r="G292" s="1307"/>
      <c r="H292" s="1242"/>
      <c r="I292" s="1308"/>
      <c r="J292" s="1309" t="s">
        <v>1097</v>
      </c>
      <c r="K292" s="1310"/>
      <c r="L292" s="1309"/>
      <c r="M292" s="1309"/>
      <c r="N292" s="1311"/>
      <c r="O292" s="514"/>
      <c r="P292" s="437"/>
    </row>
    <row r="293" spans="1:17" s="515" customFormat="1" ht="25.5" x14ac:dyDescent="0.2">
      <c r="A293" s="1312">
        <v>1</v>
      </c>
      <c r="B293" s="1283" t="s">
        <v>1114</v>
      </c>
      <c r="C293" s="1313">
        <v>0</v>
      </c>
      <c r="D293" s="1313">
        <v>0</v>
      </c>
      <c r="E293" s="1314"/>
      <c r="F293" s="1313">
        <v>0</v>
      </c>
      <c r="G293" s="1283" t="s">
        <v>1125</v>
      </c>
      <c r="H293" s="1315" t="s">
        <v>1405</v>
      </c>
      <c r="I293" s="1283" t="s">
        <v>650</v>
      </c>
      <c r="J293" s="1249" t="s">
        <v>1126</v>
      </c>
      <c r="K293" s="1316" t="s">
        <v>1435</v>
      </c>
      <c r="L293" s="1260" t="s">
        <v>465</v>
      </c>
      <c r="M293" s="1261" t="s">
        <v>465</v>
      </c>
      <c r="N293" s="1271"/>
      <c r="O293" s="514"/>
      <c r="P293" s="521">
        <v>0</v>
      </c>
      <c r="Q293" s="515">
        <v>1.04</v>
      </c>
    </row>
    <row r="294" spans="1:17" s="515" customFormat="1" ht="25.5" x14ac:dyDescent="0.2">
      <c r="A294" s="1312">
        <v>2</v>
      </c>
      <c r="B294" s="1283" t="s">
        <v>1115</v>
      </c>
      <c r="C294" s="1313">
        <v>20.16</v>
      </c>
      <c r="D294" s="1313">
        <v>20.16</v>
      </c>
      <c r="E294" s="1314"/>
      <c r="F294" s="1313">
        <v>20.16</v>
      </c>
      <c r="G294" s="1283" t="s">
        <v>1125</v>
      </c>
      <c r="H294" s="1315" t="s">
        <v>1405</v>
      </c>
      <c r="I294" s="1283" t="s">
        <v>861</v>
      </c>
      <c r="J294" s="1249" t="s">
        <v>1126</v>
      </c>
      <c r="K294" s="1316" t="s">
        <v>1435</v>
      </c>
      <c r="L294" s="1260" t="s">
        <v>465</v>
      </c>
      <c r="M294" s="1261" t="s">
        <v>465</v>
      </c>
      <c r="N294" s="1271"/>
      <c r="O294" s="514"/>
      <c r="P294" s="521">
        <v>0</v>
      </c>
      <c r="Q294" s="515">
        <v>0.21</v>
      </c>
    </row>
    <row r="295" spans="1:17" s="515" customFormat="1" ht="25.5" x14ac:dyDescent="0.2">
      <c r="A295" s="1312">
        <v>3</v>
      </c>
      <c r="B295" s="1283" t="s">
        <v>1116</v>
      </c>
      <c r="C295" s="1313">
        <v>0</v>
      </c>
      <c r="D295" s="1313">
        <v>0</v>
      </c>
      <c r="E295" s="1314"/>
      <c r="F295" s="1313">
        <v>0</v>
      </c>
      <c r="G295" s="1283" t="s">
        <v>1125</v>
      </c>
      <c r="H295" s="1315" t="s">
        <v>1405</v>
      </c>
      <c r="I295" s="1283" t="s">
        <v>667</v>
      </c>
      <c r="J295" s="1249" t="s">
        <v>1126</v>
      </c>
      <c r="K295" s="1316" t="s">
        <v>1435</v>
      </c>
      <c r="L295" s="1260" t="s">
        <v>465</v>
      </c>
      <c r="M295" s="1261" t="s">
        <v>465</v>
      </c>
      <c r="N295" s="1271"/>
      <c r="O295" s="514"/>
      <c r="P295" s="521">
        <v>0</v>
      </c>
      <c r="Q295" s="515">
        <v>1.1399999999999999</v>
      </c>
    </row>
    <row r="296" spans="1:17" s="515" customFormat="1" ht="25.5" x14ac:dyDescent="0.2">
      <c r="A296" s="1312">
        <v>4</v>
      </c>
      <c r="B296" s="1283" t="s">
        <v>1117</v>
      </c>
      <c r="C296" s="1313">
        <v>14.55</v>
      </c>
      <c r="D296" s="1313">
        <v>14.55</v>
      </c>
      <c r="E296" s="1314"/>
      <c r="F296" s="1313">
        <v>14.55</v>
      </c>
      <c r="G296" s="1283" t="s">
        <v>1125</v>
      </c>
      <c r="H296" s="1315" t="s">
        <v>1405</v>
      </c>
      <c r="I296" s="1283" t="s">
        <v>712</v>
      </c>
      <c r="J296" s="1249" t="s">
        <v>1126</v>
      </c>
      <c r="K296" s="1316" t="s">
        <v>1435</v>
      </c>
      <c r="L296" s="1260" t="s">
        <v>465</v>
      </c>
      <c r="M296" s="1261" t="s">
        <v>465</v>
      </c>
      <c r="N296" s="1271"/>
      <c r="O296" s="514"/>
      <c r="P296" s="521">
        <v>0</v>
      </c>
      <c r="Q296" s="515">
        <v>37.08</v>
      </c>
    </row>
    <row r="297" spans="1:17" s="515" customFormat="1" ht="25.5" x14ac:dyDescent="0.2">
      <c r="A297" s="1312">
        <v>5</v>
      </c>
      <c r="B297" s="1283" t="s">
        <v>1118</v>
      </c>
      <c r="C297" s="1313">
        <v>0</v>
      </c>
      <c r="D297" s="1313">
        <v>0</v>
      </c>
      <c r="E297" s="1314"/>
      <c r="F297" s="1313">
        <v>0</v>
      </c>
      <c r="G297" s="1283" t="s">
        <v>1125</v>
      </c>
      <c r="H297" s="1315" t="s">
        <v>1405</v>
      </c>
      <c r="I297" s="1283" t="s">
        <v>1087</v>
      </c>
      <c r="J297" s="1249" t="s">
        <v>1126</v>
      </c>
      <c r="K297" s="1316" t="s">
        <v>1435</v>
      </c>
      <c r="L297" s="1260" t="s">
        <v>465</v>
      </c>
      <c r="M297" s="1261" t="s">
        <v>465</v>
      </c>
      <c r="N297" s="1271"/>
      <c r="O297" s="514"/>
      <c r="P297" s="521">
        <v>0</v>
      </c>
      <c r="Q297" s="515">
        <v>0</v>
      </c>
    </row>
    <row r="298" spans="1:17" s="515" customFormat="1" ht="25.5" x14ac:dyDescent="0.2">
      <c r="A298" s="1312">
        <v>6</v>
      </c>
      <c r="B298" s="1283" t="s">
        <v>1119</v>
      </c>
      <c r="C298" s="1313">
        <v>32.54</v>
      </c>
      <c r="D298" s="1313">
        <v>32.54</v>
      </c>
      <c r="E298" s="1314"/>
      <c r="F298" s="1313">
        <v>32.54</v>
      </c>
      <c r="G298" s="1283" t="s">
        <v>1125</v>
      </c>
      <c r="H298" s="1315" t="s">
        <v>1405</v>
      </c>
      <c r="I298" s="1283" t="s">
        <v>1066</v>
      </c>
      <c r="J298" s="1249" t="s">
        <v>1126</v>
      </c>
      <c r="K298" s="1316" t="s">
        <v>1435</v>
      </c>
      <c r="L298" s="1260" t="s">
        <v>465</v>
      </c>
      <c r="M298" s="1261" t="s">
        <v>465</v>
      </c>
      <c r="N298" s="1271"/>
      <c r="O298" s="514"/>
      <c r="P298" s="521">
        <v>0</v>
      </c>
      <c r="Q298" s="515">
        <v>106.38</v>
      </c>
    </row>
    <row r="299" spans="1:17" s="515" customFormat="1" ht="25.5" x14ac:dyDescent="0.2">
      <c r="A299" s="1312">
        <v>7</v>
      </c>
      <c r="B299" s="1283" t="s">
        <v>1120</v>
      </c>
      <c r="C299" s="1313">
        <v>0</v>
      </c>
      <c r="D299" s="1313">
        <v>0</v>
      </c>
      <c r="E299" s="1314"/>
      <c r="F299" s="1313">
        <v>0</v>
      </c>
      <c r="G299" s="1283" t="s">
        <v>1125</v>
      </c>
      <c r="H299" s="1315" t="s">
        <v>1405</v>
      </c>
      <c r="I299" s="1283" t="s">
        <v>824</v>
      </c>
      <c r="J299" s="1249" t="s">
        <v>1126</v>
      </c>
      <c r="K299" s="1316" t="s">
        <v>1435</v>
      </c>
      <c r="L299" s="1260" t="s">
        <v>465</v>
      </c>
      <c r="M299" s="1261" t="s">
        <v>465</v>
      </c>
      <c r="N299" s="1271"/>
      <c r="O299" s="514"/>
      <c r="P299" s="521">
        <v>-1.04</v>
      </c>
      <c r="Q299" s="515">
        <v>0</v>
      </c>
    </row>
    <row r="300" spans="1:17" s="515" customFormat="1" ht="25.5" x14ac:dyDescent="0.2">
      <c r="A300" s="1312">
        <v>8</v>
      </c>
      <c r="B300" s="1283" t="s">
        <v>1121</v>
      </c>
      <c r="C300" s="1313">
        <v>0</v>
      </c>
      <c r="D300" s="1313">
        <v>0</v>
      </c>
      <c r="E300" s="1314"/>
      <c r="F300" s="1313">
        <v>0</v>
      </c>
      <c r="G300" s="1283" t="s">
        <v>1125</v>
      </c>
      <c r="H300" s="1315" t="s">
        <v>1405</v>
      </c>
      <c r="I300" s="1283" t="s">
        <v>1091</v>
      </c>
      <c r="J300" s="1249" t="s">
        <v>1126</v>
      </c>
      <c r="K300" s="1316" t="s">
        <v>1435</v>
      </c>
      <c r="L300" s="1260" t="s">
        <v>465</v>
      </c>
      <c r="M300" s="1261" t="s">
        <v>465</v>
      </c>
      <c r="N300" s="1271"/>
      <c r="O300" s="514"/>
      <c r="P300" s="521">
        <v>0</v>
      </c>
      <c r="Q300" s="515">
        <v>30.18</v>
      </c>
    </row>
    <row r="301" spans="1:17" s="515" customFormat="1" ht="25.5" x14ac:dyDescent="0.2">
      <c r="A301" s="1312">
        <v>9</v>
      </c>
      <c r="B301" s="1283" t="s">
        <v>1122</v>
      </c>
      <c r="C301" s="1313">
        <v>0</v>
      </c>
      <c r="D301" s="1313">
        <v>0</v>
      </c>
      <c r="E301" s="1314"/>
      <c r="F301" s="1313">
        <v>0</v>
      </c>
      <c r="G301" s="1283" t="s">
        <v>1125</v>
      </c>
      <c r="H301" s="1315" t="s">
        <v>1405</v>
      </c>
      <c r="I301" s="1283" t="s">
        <v>726</v>
      </c>
      <c r="J301" s="1249" t="s">
        <v>1126</v>
      </c>
      <c r="K301" s="1316" t="s">
        <v>1435</v>
      </c>
      <c r="L301" s="1260" t="s">
        <v>465</v>
      </c>
      <c r="M301" s="1261" t="s">
        <v>465</v>
      </c>
      <c r="N301" s="1271"/>
      <c r="O301" s="514"/>
      <c r="P301" s="521">
        <v>0</v>
      </c>
      <c r="Q301" s="515">
        <v>30.25</v>
      </c>
    </row>
    <row r="302" spans="1:17" s="515" customFormat="1" ht="25.5" x14ac:dyDescent="0.2">
      <c r="A302" s="1312">
        <v>10</v>
      </c>
      <c r="B302" s="1283" t="s">
        <v>1123</v>
      </c>
      <c r="C302" s="1313">
        <v>11.76</v>
      </c>
      <c r="D302" s="1313">
        <v>11.76</v>
      </c>
      <c r="E302" s="1314"/>
      <c r="F302" s="1313">
        <v>11.76</v>
      </c>
      <c r="G302" s="1283" t="s">
        <v>1125</v>
      </c>
      <c r="H302" s="1315" t="s">
        <v>1405</v>
      </c>
      <c r="I302" s="1283" t="s">
        <v>1094</v>
      </c>
      <c r="J302" s="1249" t="s">
        <v>1126</v>
      </c>
      <c r="K302" s="1316" t="s">
        <v>1435</v>
      </c>
      <c r="L302" s="1260" t="s">
        <v>465</v>
      </c>
      <c r="M302" s="1261" t="s">
        <v>465</v>
      </c>
      <c r="N302" s="1271"/>
      <c r="O302" s="514"/>
      <c r="P302" s="521">
        <v>0</v>
      </c>
      <c r="Q302" s="515">
        <v>12.79</v>
      </c>
    </row>
    <row r="303" spans="1:17" s="515" customFormat="1" ht="25.5" x14ac:dyDescent="0.2">
      <c r="A303" s="1312">
        <v>11</v>
      </c>
      <c r="B303" s="1283" t="s">
        <v>1124</v>
      </c>
      <c r="C303" s="1313">
        <v>0</v>
      </c>
      <c r="D303" s="1313">
        <v>0</v>
      </c>
      <c r="E303" s="1314"/>
      <c r="F303" s="1313">
        <v>0</v>
      </c>
      <c r="G303" s="1283" t="s">
        <v>1125</v>
      </c>
      <c r="H303" s="1315" t="s">
        <v>1405</v>
      </c>
      <c r="I303" s="1283" t="s">
        <v>1059</v>
      </c>
      <c r="J303" s="1249" t="s">
        <v>1126</v>
      </c>
      <c r="K303" s="1316" t="s">
        <v>1435</v>
      </c>
      <c r="L303" s="1260" t="s">
        <v>465</v>
      </c>
      <c r="M303" s="1261" t="s">
        <v>465</v>
      </c>
      <c r="N303" s="1271"/>
      <c r="O303" s="514"/>
      <c r="P303" s="521">
        <v>-0.21</v>
      </c>
      <c r="Q303" s="515">
        <v>41.66</v>
      </c>
    </row>
    <row r="304" spans="1:17" s="515" customFormat="1" ht="36" x14ac:dyDescent="0.2">
      <c r="A304" s="735" t="s">
        <v>1150</v>
      </c>
      <c r="B304" s="736" t="s">
        <v>1656</v>
      </c>
      <c r="C304" s="1313">
        <f>SUM(C305:C305)</f>
        <v>4</v>
      </c>
      <c r="D304" s="1313">
        <f>SUM(D305:D305)</f>
        <v>4</v>
      </c>
      <c r="E304" s="1314"/>
      <c r="F304" s="1313">
        <f>SUM(F305:F305)</f>
        <v>4</v>
      </c>
      <c r="G304" s="1283"/>
      <c r="H304" s="1315"/>
      <c r="I304" s="1283"/>
      <c r="J304" s="1249"/>
      <c r="K304" s="1316"/>
      <c r="L304" s="1260"/>
      <c r="M304" s="1261"/>
      <c r="N304" s="1271"/>
      <c r="O304" s="514"/>
      <c r="P304" s="521"/>
    </row>
    <row r="305" spans="1:18" s="448" customFormat="1" ht="38.25" x14ac:dyDescent="0.2">
      <c r="A305" s="1252">
        <v>1</v>
      </c>
      <c r="B305" s="1317" t="s">
        <v>670</v>
      </c>
      <c r="C305" s="1275">
        <v>4</v>
      </c>
      <c r="D305" s="1275">
        <v>4</v>
      </c>
      <c r="E305" s="1318"/>
      <c r="F305" s="1275">
        <v>4</v>
      </c>
      <c r="G305" s="1319" t="s">
        <v>46</v>
      </c>
      <c r="H305" s="1320" t="s">
        <v>649</v>
      </c>
      <c r="I305" s="1319" t="s">
        <v>1364</v>
      </c>
      <c r="J305" s="1319" t="s">
        <v>1365</v>
      </c>
      <c r="K305" s="1321" t="s">
        <v>1404</v>
      </c>
      <c r="L305" s="1261" t="s">
        <v>673</v>
      </c>
      <c r="M305" s="1261" t="s">
        <v>51</v>
      </c>
      <c r="N305" s="1262"/>
      <c r="O305" s="453"/>
      <c r="P305" s="437"/>
    </row>
    <row r="306" spans="1:18" s="515" customFormat="1" ht="13.15" customHeight="1" x14ac:dyDescent="0.2">
      <c r="A306" s="1322" t="s">
        <v>1434</v>
      </c>
      <c r="B306" s="1322"/>
      <c r="C306" s="1323"/>
      <c r="D306" s="1322"/>
      <c r="E306" s="1322"/>
      <c r="F306" s="1322"/>
      <c r="G306" s="1322"/>
      <c r="H306" s="1322"/>
      <c r="I306" s="1322"/>
      <c r="J306" s="1322"/>
      <c r="K306" s="1324"/>
      <c r="L306" s="1322"/>
      <c r="M306" s="1322"/>
      <c r="N306" s="1325"/>
      <c r="O306" s="514"/>
      <c r="P306" s="437"/>
      <c r="Q306" s="525">
        <v>260.73</v>
      </c>
    </row>
    <row r="307" spans="1:18" x14ac:dyDescent="0.2">
      <c r="A307" s="1326"/>
      <c r="B307" s="1327"/>
      <c r="C307" s="1328"/>
      <c r="D307" s="1329">
        <v>83</v>
      </c>
      <c r="E307" s="1329"/>
      <c r="F307" s="1329"/>
      <c r="G307" s="1330"/>
      <c r="H307" s="1331"/>
      <c r="I307" s="1331"/>
      <c r="J307" s="1349"/>
      <c r="K307" s="1332"/>
      <c r="L307" s="1333"/>
      <c r="M307" s="1333"/>
      <c r="N307" s="1333"/>
      <c r="O307" s="514"/>
      <c r="Q307" s="515"/>
    </row>
    <row r="308" spans="1:18" x14ac:dyDescent="0.2">
      <c r="O308" s="514"/>
      <c r="Q308" s="515"/>
    </row>
    <row r="309" spans="1:18" x14ac:dyDescent="0.2">
      <c r="D309" s="527" t="e">
        <v>#REF!</v>
      </c>
      <c r="O309" s="514"/>
      <c r="Q309" s="515"/>
    </row>
    <row r="310" spans="1:18" x14ac:dyDescent="0.2">
      <c r="O310" s="514"/>
      <c r="Q310" s="515"/>
    </row>
    <row r="311" spans="1:18" x14ac:dyDescent="0.2">
      <c r="J311" s="1351"/>
      <c r="O311" s="514"/>
      <c r="Q311" s="448">
        <v>0.05</v>
      </c>
      <c r="R311" s="437">
        <v>0.05</v>
      </c>
    </row>
    <row r="312" spans="1:18" x14ac:dyDescent="0.2">
      <c r="O312" s="514"/>
      <c r="Q312" s="437">
        <v>0.06</v>
      </c>
      <c r="R312" s="437">
        <v>0.06</v>
      </c>
    </row>
    <row r="313" spans="1:18" x14ac:dyDescent="0.2">
      <c r="P313" s="437">
        <v>1.6</v>
      </c>
      <c r="Q313" s="437">
        <v>0.1</v>
      </c>
      <c r="R313" s="437">
        <v>7.0000000000000007E-2</v>
      </c>
    </row>
    <row r="314" spans="1:18" s="448" customFormat="1" x14ac:dyDescent="0.2">
      <c r="A314" s="437"/>
      <c r="B314" s="526"/>
      <c r="C314" s="890"/>
      <c r="D314" s="527"/>
      <c r="E314" s="527"/>
      <c r="F314" s="527"/>
      <c r="G314" s="528"/>
      <c r="H314" s="529"/>
      <c r="I314" s="529">
        <v>10.39</v>
      </c>
      <c r="J314" s="1350"/>
      <c r="K314" s="941"/>
      <c r="L314" s="453"/>
      <c r="M314" s="453"/>
      <c r="N314" s="453"/>
      <c r="O314" s="1019"/>
      <c r="P314" s="437">
        <v>14</v>
      </c>
      <c r="Q314" s="437">
        <v>0.12</v>
      </c>
      <c r="R314" s="437">
        <v>0.1</v>
      </c>
    </row>
    <row r="315" spans="1:18" x14ac:dyDescent="0.2">
      <c r="N315" s="453">
        <v>0.23</v>
      </c>
      <c r="P315" s="437">
        <v>16.23</v>
      </c>
      <c r="Q315" s="437">
        <v>0.16</v>
      </c>
      <c r="R315" s="437">
        <v>0.16</v>
      </c>
    </row>
    <row r="316" spans="1:18" x14ac:dyDescent="0.2">
      <c r="N316" s="453">
        <v>0.69</v>
      </c>
      <c r="P316" s="437">
        <v>1.8</v>
      </c>
      <c r="Q316" s="437">
        <v>0.19</v>
      </c>
      <c r="R316" s="437">
        <v>0.19</v>
      </c>
    </row>
    <row r="317" spans="1:18" x14ac:dyDescent="0.2">
      <c r="N317" s="453">
        <v>0.73</v>
      </c>
      <c r="P317" s="437">
        <v>3.8</v>
      </c>
      <c r="Q317" s="437">
        <v>0.3</v>
      </c>
      <c r="R317" s="437">
        <v>0.3</v>
      </c>
    </row>
    <row r="318" spans="1:18" x14ac:dyDescent="0.2">
      <c r="N318" s="453">
        <v>1.8</v>
      </c>
      <c r="P318" s="448">
        <v>16</v>
      </c>
      <c r="Q318" s="437">
        <v>0.31</v>
      </c>
      <c r="R318" s="437">
        <v>0.31</v>
      </c>
    </row>
    <row r="319" spans="1:18" x14ac:dyDescent="0.2">
      <c r="N319" s="453">
        <v>0.28000000000000003</v>
      </c>
      <c r="P319" s="437">
        <v>1.3</v>
      </c>
      <c r="Q319" s="437">
        <v>0.67</v>
      </c>
      <c r="R319" s="448">
        <v>0.67</v>
      </c>
    </row>
    <row r="320" spans="1:18" x14ac:dyDescent="0.2">
      <c r="O320" s="453"/>
      <c r="P320" s="437">
        <v>2.8</v>
      </c>
      <c r="Q320" s="437">
        <v>0.96</v>
      </c>
      <c r="R320" s="437">
        <v>0.96</v>
      </c>
    </row>
    <row r="321" spans="16:18" x14ac:dyDescent="0.2">
      <c r="P321" s="437">
        <v>1.08</v>
      </c>
      <c r="Q321" s="437">
        <v>1</v>
      </c>
      <c r="R321" s="437">
        <v>1</v>
      </c>
    </row>
    <row r="322" spans="16:18" x14ac:dyDescent="0.2">
      <c r="P322" s="437">
        <v>2.6</v>
      </c>
      <c r="Q322" s="437">
        <v>1.25</v>
      </c>
      <c r="R322" s="437">
        <v>1.25</v>
      </c>
    </row>
    <row r="323" spans="16:18" x14ac:dyDescent="0.2">
      <c r="P323" s="437">
        <v>0.68</v>
      </c>
    </row>
    <row r="324" spans="16:18" x14ac:dyDescent="0.2">
      <c r="P324" s="437">
        <v>2.5</v>
      </c>
    </row>
    <row r="325" spans="16:18" x14ac:dyDescent="0.2">
      <c r="P325" s="437">
        <v>1.2</v>
      </c>
    </row>
    <row r="326" spans="16:18" x14ac:dyDescent="0.2">
      <c r="P326" s="437">
        <v>2.1</v>
      </c>
    </row>
  </sheetData>
  <autoFilter ref="A4:M307"/>
  <sortState ref="Q311:Q322">
    <sortCondition ref="Q311:Q322"/>
  </sortState>
  <mergeCells count="16">
    <mergeCell ref="M3:M4"/>
    <mergeCell ref="D3:D4"/>
    <mergeCell ref="E3:E4"/>
    <mergeCell ref="I3:I4"/>
    <mergeCell ref="J3:J4"/>
    <mergeCell ref="K3:K4"/>
    <mergeCell ref="L3:L4"/>
    <mergeCell ref="A1:L1"/>
    <mergeCell ref="A2:L2"/>
    <mergeCell ref="A18:A19"/>
    <mergeCell ref="A20:A21"/>
    <mergeCell ref="A3:A4"/>
    <mergeCell ref="B3:B4"/>
    <mergeCell ref="C3:C4"/>
    <mergeCell ref="F3:G3"/>
    <mergeCell ref="H3:H4"/>
  </mergeCells>
  <phoneticPr fontId="19" type="noConversion"/>
  <pageMargins left="0.43307086614173229" right="0.11811023622047245" top="0.59055118110236227" bottom="0.27559055118110237" header="0.31496062992125984" footer="0.11811023622047245"/>
  <pageSetup paperSize="9" scale="85" firstPageNumber="4294963191" fitToHeight="0" orientation="landscape" r:id="rId1"/>
  <headerFooter alignWithMargins="0">
    <oddFooter>&amp;CB25-&amp;P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2"/>
  <sheetViews>
    <sheetView zoomScale="70" zoomScaleNormal="70" zoomScaleSheetLayoutView="100" workbookViewId="0">
      <pane ySplit="3" topLeftCell="A121" activePane="bottomLeft" state="frozen"/>
      <selection activeCell="J337" sqref="J337"/>
      <selection pane="bottomLeft" activeCell="B7" sqref="B7"/>
    </sheetView>
  </sheetViews>
  <sheetFormatPr defaultColWidth="26.5" defaultRowHeight="12.75" x14ac:dyDescent="0.2"/>
  <cols>
    <col min="1" max="1" width="4.25" style="437" customWidth="1"/>
    <col min="2" max="2" width="23.625" style="526" customWidth="1"/>
    <col min="3" max="3" width="8.125" style="526" customWidth="1"/>
    <col min="4" max="4" width="7.75" style="527" customWidth="1"/>
    <col min="5" max="5" width="9" style="528" customWidth="1"/>
    <col min="6" max="6" width="6" style="529" customWidth="1"/>
    <col min="7" max="7" width="9.125" style="529" customWidth="1"/>
    <col min="8" max="8" width="18.625" style="530" customWidth="1"/>
    <col min="9" max="9" width="25.25" style="448" customWidth="1"/>
    <col min="10" max="10" width="17.25" style="453" customWidth="1"/>
    <col min="11" max="12" width="22.875" style="453" customWidth="1"/>
    <col min="13" max="13" width="25.5" style="436" bestFit="1" customWidth="1"/>
    <col min="14" max="14" width="16.125" style="437" customWidth="1"/>
    <col min="15" max="16384" width="26.5" style="437"/>
  </cols>
  <sheetData>
    <row r="1" spans="1:15" x14ac:dyDescent="0.2">
      <c r="A1" s="1394" t="s">
        <v>1657</v>
      </c>
      <c r="B1" s="1394"/>
      <c r="C1" s="1394"/>
      <c r="D1" s="1394"/>
      <c r="E1" s="1394"/>
      <c r="F1" s="1394"/>
      <c r="G1" s="1394"/>
      <c r="H1" s="1394"/>
      <c r="I1" s="1394"/>
      <c r="J1" s="1394"/>
      <c r="K1" s="545"/>
      <c r="L1" s="545"/>
    </row>
    <row r="2" spans="1:15" x14ac:dyDescent="0.2">
      <c r="A2" s="1405" t="s">
        <v>1254</v>
      </c>
      <c r="B2" s="1405"/>
      <c r="C2" s="1405"/>
      <c r="D2" s="1405"/>
      <c r="E2" s="1405"/>
      <c r="F2" s="1405"/>
      <c r="G2" s="1405"/>
      <c r="H2" s="1405"/>
      <c r="I2" s="1405"/>
      <c r="J2" s="1405"/>
      <c r="K2" s="545"/>
      <c r="L2" s="545"/>
    </row>
    <row r="3" spans="1:15" ht="63.75" x14ac:dyDescent="0.2">
      <c r="A3" s="357" t="s">
        <v>2</v>
      </c>
      <c r="B3" s="357" t="s">
        <v>3</v>
      </c>
      <c r="C3" s="358" t="s">
        <v>1406</v>
      </c>
      <c r="D3" s="357" t="s">
        <v>1325</v>
      </c>
      <c r="E3" s="357" t="s">
        <v>5</v>
      </c>
      <c r="F3" s="357" t="s">
        <v>6</v>
      </c>
      <c r="G3" s="357" t="s">
        <v>7</v>
      </c>
      <c r="H3" s="357" t="s">
        <v>8</v>
      </c>
      <c r="I3" s="357" t="s">
        <v>9</v>
      </c>
      <c r="J3" s="357" t="s">
        <v>10</v>
      </c>
      <c r="K3" s="357" t="s">
        <v>1436</v>
      </c>
      <c r="L3" s="357"/>
      <c r="M3" s="358"/>
    </row>
    <row r="4" spans="1:15" x14ac:dyDescent="0.2">
      <c r="A4" s="359" t="s">
        <v>17</v>
      </c>
      <c r="B4" s="359" t="s">
        <v>18</v>
      </c>
      <c r="C4" s="359"/>
      <c r="D4" s="438" t="s">
        <v>19</v>
      </c>
      <c r="E4" s="360" t="s">
        <v>20</v>
      </c>
      <c r="F4" s="359" t="s">
        <v>21</v>
      </c>
      <c r="G4" s="359" t="s">
        <v>22</v>
      </c>
      <c r="H4" s="359" t="s">
        <v>23</v>
      </c>
      <c r="I4" s="359" t="s">
        <v>24</v>
      </c>
      <c r="J4" s="359"/>
      <c r="K4" s="359"/>
      <c r="L4" s="547"/>
    </row>
    <row r="5" spans="1:15" s="440" customFormat="1" ht="25.5" x14ac:dyDescent="0.2">
      <c r="A5" s="361" t="s">
        <v>1131</v>
      </c>
      <c r="B5" s="361" t="s">
        <v>1345</v>
      </c>
      <c r="C5" s="362">
        <v>1245.4499999999998</v>
      </c>
      <c r="D5" s="438"/>
      <c r="E5" s="363"/>
      <c r="F5" s="361"/>
      <c r="G5" s="361"/>
      <c r="H5" s="359"/>
      <c r="I5" s="361"/>
      <c r="J5" s="361"/>
      <c r="K5" s="361"/>
      <c r="L5" s="548"/>
      <c r="M5" s="439"/>
    </row>
    <row r="6" spans="1:15" ht="54" x14ac:dyDescent="0.2">
      <c r="A6" s="359" t="s">
        <v>1346</v>
      </c>
      <c r="B6" s="364" t="s">
        <v>35</v>
      </c>
      <c r="C6" s="362">
        <v>188</v>
      </c>
      <c r="D6" s="438"/>
      <c r="E6" s="360"/>
      <c r="F6" s="359"/>
      <c r="G6" s="359"/>
      <c r="H6" s="359"/>
      <c r="I6" s="359"/>
      <c r="J6" s="359"/>
      <c r="K6" s="359"/>
      <c r="L6" s="547"/>
      <c r="M6" s="436">
        <f>3.4*70%-0.5</f>
        <v>1.88</v>
      </c>
    </row>
    <row r="7" spans="1:15" ht="89.25" x14ac:dyDescent="0.2">
      <c r="A7" s="391">
        <v>1</v>
      </c>
      <c r="B7" s="372" t="s">
        <v>1350</v>
      </c>
      <c r="C7" s="373">
        <v>188</v>
      </c>
      <c r="D7" s="441">
        <v>158</v>
      </c>
      <c r="E7" s="395" t="s">
        <v>1443</v>
      </c>
      <c r="F7" s="395" t="s">
        <v>57</v>
      </c>
      <c r="G7" s="395" t="s">
        <v>437</v>
      </c>
      <c r="H7" s="442"/>
      <c r="I7" s="377" t="s">
        <v>1398</v>
      </c>
      <c r="J7" s="397" t="s">
        <v>1349</v>
      </c>
      <c r="K7" s="397" t="s">
        <v>657</v>
      </c>
      <c r="L7" s="549">
        <f>VLOOKUP(B7,'[1]DM TH2025'!$B$12:$C$111,2,1)</f>
        <v>0.35</v>
      </c>
      <c r="N7" s="437">
        <v>188</v>
      </c>
      <c r="O7" s="437" t="b">
        <v>1</v>
      </c>
    </row>
    <row r="8" spans="1:15" ht="40.5" x14ac:dyDescent="0.2">
      <c r="A8" s="359" t="s">
        <v>1348</v>
      </c>
      <c r="B8" s="364" t="s">
        <v>37</v>
      </c>
      <c r="C8" s="362">
        <v>282.5</v>
      </c>
      <c r="D8" s="438"/>
      <c r="E8" s="360"/>
      <c r="F8" s="359"/>
      <c r="G8" s="359"/>
      <c r="H8" s="359"/>
      <c r="I8" s="359"/>
      <c r="J8" s="359"/>
      <c r="K8" s="359"/>
      <c r="L8" s="549" t="e">
        <f>VLOOKUP(B8,'[1]DM TH2025'!$B$12:$C$111,2,1)</f>
        <v>#N/A</v>
      </c>
      <c r="O8" s="437" t="b">
        <v>0</v>
      </c>
    </row>
    <row r="9" spans="1:15" ht="132" x14ac:dyDescent="0.2">
      <c r="A9" s="391">
        <v>1</v>
      </c>
      <c r="B9" s="443" t="s">
        <v>313</v>
      </c>
      <c r="C9" s="444">
        <v>150</v>
      </c>
      <c r="D9" s="445">
        <v>150</v>
      </c>
      <c r="E9" s="374" t="s">
        <v>314</v>
      </c>
      <c r="F9" s="375" t="s">
        <v>315</v>
      </c>
      <c r="G9" s="446" t="s">
        <v>109</v>
      </c>
      <c r="H9" s="376" t="s">
        <v>156</v>
      </c>
      <c r="I9" s="447" t="s">
        <v>1401</v>
      </c>
      <c r="J9" s="397" t="s">
        <v>1400</v>
      </c>
      <c r="K9" s="397" t="s">
        <v>657</v>
      </c>
      <c r="L9" s="549">
        <f>VLOOKUP(B9,'[1]DM TH2025'!$B$12:$C$111,2,1)</f>
        <v>0.78</v>
      </c>
      <c r="N9" s="437">
        <v>480</v>
      </c>
      <c r="O9" s="437" t="b">
        <v>0</v>
      </c>
    </row>
    <row r="10" spans="1:15" s="448" customFormat="1" ht="120" x14ac:dyDescent="0.2">
      <c r="A10" s="391">
        <v>2</v>
      </c>
      <c r="B10" s="443" t="s">
        <v>319</v>
      </c>
      <c r="C10" s="444">
        <v>132.5</v>
      </c>
      <c r="D10" s="445">
        <v>130</v>
      </c>
      <c r="E10" s="374" t="s">
        <v>314</v>
      </c>
      <c r="F10" s="375" t="s">
        <v>315</v>
      </c>
      <c r="G10" s="446" t="s">
        <v>320</v>
      </c>
      <c r="H10" s="376" t="s">
        <v>321</v>
      </c>
      <c r="I10" s="447" t="s">
        <v>1402</v>
      </c>
      <c r="J10" s="397" t="s">
        <v>1403</v>
      </c>
      <c r="K10" s="397" t="s">
        <v>657</v>
      </c>
      <c r="L10" s="549">
        <f>VLOOKUP(B10,'[1]DM TH2025'!$B$12:$C$111,2,1)</f>
        <v>0.78</v>
      </c>
      <c r="M10" s="436"/>
      <c r="N10" s="437">
        <v>130</v>
      </c>
      <c r="O10" s="437" t="b">
        <v>0</v>
      </c>
    </row>
    <row r="11" spans="1:15" ht="40.5" x14ac:dyDescent="0.2">
      <c r="A11" s="357" t="s">
        <v>1347</v>
      </c>
      <c r="B11" s="364" t="s">
        <v>39</v>
      </c>
      <c r="C11" s="362">
        <v>774.94999999999982</v>
      </c>
      <c r="D11" s="362">
        <v>648.92999999999995</v>
      </c>
      <c r="E11" s="365"/>
      <c r="F11" s="366"/>
      <c r="G11" s="367"/>
      <c r="H11" s="449"/>
      <c r="I11" s="368"/>
      <c r="J11" s="368"/>
      <c r="K11" s="368"/>
      <c r="L11" s="549" t="e">
        <f>VLOOKUP(B11,'[1]DM TH2025'!$B$12:$C$111,2,1)</f>
        <v>#N/A</v>
      </c>
      <c r="M11" s="450"/>
    </row>
    <row r="12" spans="1:15" ht="27" x14ac:dyDescent="0.2">
      <c r="A12" s="357" t="s">
        <v>42</v>
      </c>
      <c r="B12" s="364" t="s">
        <v>1263</v>
      </c>
      <c r="C12" s="362">
        <f>SUM(C13:C107)</f>
        <v>686.79000000000019</v>
      </c>
      <c r="D12" s="362">
        <v>628.1099999999999</v>
      </c>
      <c r="E12" s="365"/>
      <c r="F12" s="366"/>
      <c r="G12" s="367"/>
      <c r="H12" s="449"/>
      <c r="I12" s="368"/>
      <c r="J12" s="368"/>
      <c r="K12" s="368"/>
      <c r="L12" s="549" t="e">
        <f>VLOOKUP(B12,'[1]DM TH2025'!$B$12:$C$111,2,1)</f>
        <v>#N/A</v>
      </c>
    </row>
    <row r="13" spans="1:15" ht="38.25" x14ac:dyDescent="0.2">
      <c r="A13" s="391">
        <v>1</v>
      </c>
      <c r="B13" s="392" t="s">
        <v>45</v>
      </c>
      <c r="C13" s="451">
        <v>19.77</v>
      </c>
      <c r="D13" s="393">
        <v>19.77</v>
      </c>
      <c r="E13" s="366" t="s">
        <v>46</v>
      </c>
      <c r="F13" s="366" t="s">
        <v>47</v>
      </c>
      <c r="G13" s="368" t="s">
        <v>48</v>
      </c>
      <c r="H13" s="397" t="s">
        <v>49</v>
      </c>
      <c r="I13" s="452" t="s">
        <v>1334</v>
      </c>
      <c r="J13" s="397" t="s">
        <v>51</v>
      </c>
      <c r="K13" s="397" t="s">
        <v>657</v>
      </c>
      <c r="L13" s="549">
        <v>19.77</v>
      </c>
      <c r="M13" s="450">
        <f>C13-L13</f>
        <v>0</v>
      </c>
      <c r="N13" s="437">
        <v>19.77</v>
      </c>
      <c r="O13" s="437" t="b">
        <v>1</v>
      </c>
    </row>
    <row r="14" spans="1:15" ht="36" x14ac:dyDescent="0.2">
      <c r="A14" s="391">
        <v>2</v>
      </c>
      <c r="B14" s="443" t="s">
        <v>307</v>
      </c>
      <c r="C14" s="444">
        <v>31.42</v>
      </c>
      <c r="D14" s="445">
        <v>31.42</v>
      </c>
      <c r="E14" s="472" t="s">
        <v>308</v>
      </c>
      <c r="F14" s="472" t="s">
        <v>47</v>
      </c>
      <c r="G14" s="376" t="s">
        <v>309</v>
      </c>
      <c r="H14" s="376"/>
      <c r="I14" s="447" t="s">
        <v>1334</v>
      </c>
      <c r="J14" s="397" t="s">
        <v>67</v>
      </c>
      <c r="K14" s="397" t="s">
        <v>51</v>
      </c>
      <c r="L14" s="549">
        <v>31.42</v>
      </c>
      <c r="M14" s="450">
        <f t="shared" ref="M14:M76" si="0">C14-L14</f>
        <v>0</v>
      </c>
      <c r="N14" s="437">
        <v>31.42</v>
      </c>
      <c r="O14" s="437" t="b">
        <v>1</v>
      </c>
    </row>
    <row r="15" spans="1:15" s="448" customFormat="1" ht="38.25" x14ac:dyDescent="0.2">
      <c r="A15" s="391">
        <v>3</v>
      </c>
      <c r="B15" s="392" t="s">
        <v>95</v>
      </c>
      <c r="C15" s="451">
        <v>0.27</v>
      </c>
      <c r="D15" s="393">
        <v>0.27</v>
      </c>
      <c r="E15" s="366" t="s">
        <v>1444</v>
      </c>
      <c r="F15" s="366" t="s">
        <v>97</v>
      </c>
      <c r="G15" s="368" t="s">
        <v>98</v>
      </c>
      <c r="H15" s="368" t="s">
        <v>99</v>
      </c>
      <c r="I15" s="452" t="s">
        <v>1334</v>
      </c>
      <c r="J15" s="397" t="s">
        <v>51</v>
      </c>
      <c r="K15" s="397" t="s">
        <v>657</v>
      </c>
      <c r="L15" s="549">
        <v>0.27</v>
      </c>
      <c r="M15" s="450">
        <f t="shared" si="0"/>
        <v>0</v>
      </c>
      <c r="N15" s="448">
        <v>0.27</v>
      </c>
      <c r="O15" s="437" t="b">
        <v>1</v>
      </c>
    </row>
    <row r="16" spans="1:15" s="448" customFormat="1" ht="38.25" x14ac:dyDescent="0.2">
      <c r="A16" s="391">
        <v>4</v>
      </c>
      <c r="B16" s="460" t="s">
        <v>103</v>
      </c>
      <c r="C16" s="461">
        <v>0.35</v>
      </c>
      <c r="D16" s="462">
        <v>0.35</v>
      </c>
      <c r="E16" s="463" t="s">
        <v>1445</v>
      </c>
      <c r="F16" s="464" t="s">
        <v>97</v>
      </c>
      <c r="G16" s="368" t="s">
        <v>105</v>
      </c>
      <c r="H16" s="368"/>
      <c r="I16" s="452" t="s">
        <v>1334</v>
      </c>
      <c r="J16" s="397" t="s">
        <v>51</v>
      </c>
      <c r="K16" s="397" t="s">
        <v>51</v>
      </c>
      <c r="L16" s="549">
        <v>0.35</v>
      </c>
      <c r="M16" s="450">
        <f t="shared" si="0"/>
        <v>0</v>
      </c>
      <c r="N16" s="448">
        <v>0.35</v>
      </c>
      <c r="O16" s="437" t="b">
        <v>1</v>
      </c>
    </row>
    <row r="17" spans="1:16" ht="38.25" x14ac:dyDescent="0.2">
      <c r="A17" s="391">
        <v>5</v>
      </c>
      <c r="B17" s="392" t="s">
        <v>189</v>
      </c>
      <c r="C17" s="451">
        <v>0.57999999999999996</v>
      </c>
      <c r="D17" s="393">
        <v>0.57999999999999996</v>
      </c>
      <c r="E17" s="395" t="s">
        <v>1444</v>
      </c>
      <c r="F17" s="405" t="s">
        <v>97</v>
      </c>
      <c r="G17" s="368" t="s">
        <v>190</v>
      </c>
      <c r="H17" s="368"/>
      <c r="I17" s="398" t="s">
        <v>1334</v>
      </c>
      <c r="J17" s="397" t="s">
        <v>51</v>
      </c>
      <c r="K17" s="397" t="s">
        <v>51</v>
      </c>
      <c r="L17" s="549">
        <v>0.57999999999999996</v>
      </c>
      <c r="M17" s="450">
        <f t="shared" si="0"/>
        <v>0</v>
      </c>
      <c r="N17" s="437">
        <v>0.57999999999999996</v>
      </c>
      <c r="O17" s="437" t="b">
        <v>1</v>
      </c>
    </row>
    <row r="18" spans="1:16" ht="63.75" x14ac:dyDescent="0.2">
      <c r="A18" s="391">
        <v>6</v>
      </c>
      <c r="B18" s="392" t="s">
        <v>193</v>
      </c>
      <c r="C18" s="451">
        <v>0.92</v>
      </c>
      <c r="D18" s="393">
        <v>0.92</v>
      </c>
      <c r="E18" s="395" t="s">
        <v>1445</v>
      </c>
      <c r="F18" s="405" t="s">
        <v>97</v>
      </c>
      <c r="G18" s="368" t="s">
        <v>194</v>
      </c>
      <c r="H18" s="368"/>
      <c r="I18" s="398" t="s">
        <v>1334</v>
      </c>
      <c r="J18" s="397" t="s">
        <v>51</v>
      </c>
      <c r="K18" s="397" t="s">
        <v>51</v>
      </c>
      <c r="L18" s="549">
        <v>0.92</v>
      </c>
      <c r="M18" s="450">
        <f t="shared" si="0"/>
        <v>0</v>
      </c>
      <c r="N18" s="437">
        <v>0.92</v>
      </c>
      <c r="O18" s="437" t="b">
        <v>1</v>
      </c>
    </row>
    <row r="19" spans="1:16" ht="38.25" x14ac:dyDescent="0.2">
      <c r="A19" s="391">
        <v>7</v>
      </c>
      <c r="B19" s="392" t="s">
        <v>197</v>
      </c>
      <c r="C19" s="451">
        <v>28.96</v>
      </c>
      <c r="D19" s="393">
        <v>28.96</v>
      </c>
      <c r="E19" s="395" t="s">
        <v>1446</v>
      </c>
      <c r="F19" s="405" t="s">
        <v>57</v>
      </c>
      <c r="G19" s="368" t="s">
        <v>199</v>
      </c>
      <c r="H19" s="368"/>
      <c r="I19" s="398" t="s">
        <v>1334</v>
      </c>
      <c r="J19" s="397" t="s">
        <v>75</v>
      </c>
      <c r="K19" s="397" t="s">
        <v>51</v>
      </c>
      <c r="L19" s="549">
        <v>28.96</v>
      </c>
      <c r="M19" s="450">
        <f t="shared" si="0"/>
        <v>0</v>
      </c>
      <c r="N19" s="437">
        <v>28.96</v>
      </c>
      <c r="O19" s="437" t="b">
        <v>1</v>
      </c>
    </row>
    <row r="20" spans="1:16" s="448" customFormat="1" ht="38.25" x14ac:dyDescent="0.2">
      <c r="A20" s="391">
        <v>8</v>
      </c>
      <c r="B20" s="372" t="s">
        <v>367</v>
      </c>
      <c r="C20" s="373">
        <v>3.2</v>
      </c>
      <c r="D20" s="441">
        <v>3.2</v>
      </c>
      <c r="E20" s="395" t="s">
        <v>308</v>
      </c>
      <c r="F20" s="405" t="s">
        <v>57</v>
      </c>
      <c r="G20" s="368" t="s">
        <v>265</v>
      </c>
      <c r="H20" s="442"/>
      <c r="I20" s="377" t="s">
        <v>1334</v>
      </c>
      <c r="J20" s="397" t="s">
        <v>51</v>
      </c>
      <c r="K20" s="397" t="s">
        <v>51</v>
      </c>
      <c r="L20" s="549">
        <v>3.2</v>
      </c>
      <c r="M20" s="450">
        <f t="shared" si="0"/>
        <v>0</v>
      </c>
      <c r="N20" s="437">
        <v>3.2</v>
      </c>
      <c r="O20" s="437" t="b">
        <v>1</v>
      </c>
    </row>
    <row r="21" spans="1:16" ht="63.75" x14ac:dyDescent="0.2">
      <c r="A21" s="391">
        <v>9</v>
      </c>
      <c r="B21" s="392" t="s">
        <v>203</v>
      </c>
      <c r="C21" s="451">
        <v>10</v>
      </c>
      <c r="D21" s="393">
        <v>10</v>
      </c>
      <c r="E21" s="395" t="s">
        <v>1447</v>
      </c>
      <c r="F21" s="405" t="s">
        <v>57</v>
      </c>
      <c r="G21" s="368" t="s">
        <v>205</v>
      </c>
      <c r="H21" s="368"/>
      <c r="I21" s="398" t="s">
        <v>1334</v>
      </c>
      <c r="J21" s="397" t="s">
        <v>75</v>
      </c>
      <c r="K21" s="397" t="s">
        <v>51</v>
      </c>
      <c r="L21" s="549">
        <v>10</v>
      </c>
      <c r="M21" s="450">
        <f t="shared" si="0"/>
        <v>0</v>
      </c>
      <c r="N21" s="437">
        <v>10</v>
      </c>
      <c r="O21" s="437" t="b">
        <v>1</v>
      </c>
    </row>
    <row r="22" spans="1:16" s="448" customFormat="1" ht="51" x14ac:dyDescent="0.2">
      <c r="A22" s="391">
        <v>10</v>
      </c>
      <c r="B22" s="372" t="s">
        <v>375</v>
      </c>
      <c r="C22" s="373">
        <v>7.69</v>
      </c>
      <c r="D22" s="441">
        <v>4</v>
      </c>
      <c r="E22" s="395" t="s">
        <v>308</v>
      </c>
      <c r="F22" s="405" t="s">
        <v>57</v>
      </c>
      <c r="G22" s="476" t="s">
        <v>205</v>
      </c>
      <c r="H22" s="442"/>
      <c r="I22" s="377" t="s">
        <v>1334</v>
      </c>
      <c r="J22" s="397" t="s">
        <v>67</v>
      </c>
      <c r="K22" s="397" t="s">
        <v>51</v>
      </c>
      <c r="L22" s="549">
        <v>7.69</v>
      </c>
      <c r="M22" s="450">
        <f t="shared" si="0"/>
        <v>0</v>
      </c>
      <c r="N22" s="437">
        <v>4</v>
      </c>
      <c r="O22" s="437" t="b">
        <v>1</v>
      </c>
    </row>
    <row r="23" spans="1:16" s="448" customFormat="1" ht="89.25" x14ac:dyDescent="0.2">
      <c r="A23" s="391">
        <v>9</v>
      </c>
      <c r="B23" s="455" t="s">
        <v>80</v>
      </c>
      <c r="C23" s="456">
        <v>10</v>
      </c>
      <c r="D23" s="457">
        <v>10</v>
      </c>
      <c r="E23" s="366" t="s">
        <v>1448</v>
      </c>
      <c r="F23" s="366" t="s">
        <v>57</v>
      </c>
      <c r="G23" s="398" t="s">
        <v>82</v>
      </c>
      <c r="H23" s="368" t="s">
        <v>83</v>
      </c>
      <c r="I23" s="452" t="s">
        <v>1399</v>
      </c>
      <c r="J23" s="397" t="s">
        <v>75</v>
      </c>
      <c r="K23" s="397" t="s">
        <v>51</v>
      </c>
      <c r="L23" s="549">
        <v>10</v>
      </c>
      <c r="M23" s="450">
        <f t="shared" si="0"/>
        <v>0</v>
      </c>
      <c r="N23" s="448">
        <v>10</v>
      </c>
      <c r="O23" s="437" t="b">
        <v>1</v>
      </c>
    </row>
    <row r="24" spans="1:16" s="448" customFormat="1" ht="140.25" x14ac:dyDescent="0.2">
      <c r="A24" s="391">
        <v>10</v>
      </c>
      <c r="B24" s="392" t="s">
        <v>71</v>
      </c>
      <c r="C24" s="451">
        <v>11.3</v>
      </c>
      <c r="D24" s="393">
        <v>11.3</v>
      </c>
      <c r="E24" s="366" t="s">
        <v>1449</v>
      </c>
      <c r="F24" s="366" t="s">
        <v>57</v>
      </c>
      <c r="G24" s="398" t="s">
        <v>73</v>
      </c>
      <c r="H24" s="398" t="s">
        <v>74</v>
      </c>
      <c r="I24" s="452" t="s">
        <v>1627</v>
      </c>
      <c r="J24" s="397" t="s">
        <v>75</v>
      </c>
      <c r="K24" s="397" t="s">
        <v>51</v>
      </c>
      <c r="L24" s="549">
        <v>11.3</v>
      </c>
      <c r="M24" s="450">
        <f t="shared" si="0"/>
        <v>0</v>
      </c>
      <c r="N24" s="448">
        <v>11.3</v>
      </c>
      <c r="O24" s="437" t="b">
        <v>1</v>
      </c>
    </row>
    <row r="25" spans="1:16" s="448" customFormat="1" ht="51" x14ac:dyDescent="0.2">
      <c r="A25" s="391">
        <v>11</v>
      </c>
      <c r="B25" s="392" t="s">
        <v>63</v>
      </c>
      <c r="C25" s="393">
        <v>158</v>
      </c>
      <c r="D25" s="451">
        <v>68.36999999999999</v>
      </c>
      <c r="E25" s="366" t="s">
        <v>1450</v>
      </c>
      <c r="F25" s="366" t="s">
        <v>57</v>
      </c>
      <c r="G25" s="368" t="s">
        <v>65</v>
      </c>
      <c r="H25" s="368" t="s">
        <v>66</v>
      </c>
      <c r="I25" s="452" t="s">
        <v>1334</v>
      </c>
      <c r="J25" s="397" t="s">
        <v>67</v>
      </c>
      <c r="K25" s="397" t="s">
        <v>51</v>
      </c>
      <c r="L25" s="549">
        <v>158</v>
      </c>
      <c r="M25" s="450">
        <f t="shared" si="0"/>
        <v>0</v>
      </c>
      <c r="N25" s="448">
        <v>158</v>
      </c>
      <c r="O25" s="437" t="b">
        <v>1</v>
      </c>
      <c r="P25" s="393">
        <v>158</v>
      </c>
    </row>
    <row r="26" spans="1:16" ht="89.25" x14ac:dyDescent="0.2">
      <c r="A26" s="391">
        <v>12</v>
      </c>
      <c r="B26" s="372" t="s">
        <v>1332</v>
      </c>
      <c r="C26" s="373">
        <v>27.26</v>
      </c>
      <c r="D26" s="441">
        <v>27.26</v>
      </c>
      <c r="E26" s="374" t="s">
        <v>1446</v>
      </c>
      <c r="F26" s="375" t="s">
        <v>57</v>
      </c>
      <c r="G26" s="376" t="s">
        <v>288</v>
      </c>
      <c r="H26" s="442"/>
      <c r="I26" s="377" t="s">
        <v>1397</v>
      </c>
      <c r="J26" s="397" t="s">
        <v>1396</v>
      </c>
      <c r="K26" s="397" t="s">
        <v>51</v>
      </c>
      <c r="L26" s="549">
        <v>27.26</v>
      </c>
      <c r="M26" s="450">
        <f t="shared" si="0"/>
        <v>0</v>
      </c>
      <c r="N26" s="437">
        <v>27.26</v>
      </c>
      <c r="O26" s="437" t="b">
        <v>1</v>
      </c>
    </row>
    <row r="27" spans="1:16" ht="140.25" x14ac:dyDescent="0.2">
      <c r="A27" s="391">
        <v>13</v>
      </c>
      <c r="B27" s="392" t="s">
        <v>210</v>
      </c>
      <c r="C27" s="451">
        <v>61.43</v>
      </c>
      <c r="D27" s="393">
        <v>60</v>
      </c>
      <c r="E27" s="395" t="s">
        <v>1451</v>
      </c>
      <c r="F27" s="405" t="s">
        <v>1621</v>
      </c>
      <c r="G27" s="368" t="s">
        <v>212</v>
      </c>
      <c r="H27" s="368"/>
      <c r="I27" s="398" t="s">
        <v>1626</v>
      </c>
      <c r="J27" s="397" t="s">
        <v>67</v>
      </c>
      <c r="K27" s="397" t="s">
        <v>51</v>
      </c>
      <c r="L27" s="549">
        <v>61.43</v>
      </c>
      <c r="M27" s="450">
        <f t="shared" si="0"/>
        <v>0</v>
      </c>
      <c r="N27" s="437">
        <v>60</v>
      </c>
      <c r="O27" s="437" t="b">
        <v>1</v>
      </c>
    </row>
    <row r="28" spans="1:16" s="448" customFormat="1" ht="63.75" x14ac:dyDescent="0.2">
      <c r="A28" s="391">
        <v>14</v>
      </c>
      <c r="B28" s="392" t="s">
        <v>56</v>
      </c>
      <c r="C28" s="393">
        <v>24.63</v>
      </c>
      <c r="D28" s="451">
        <v>7</v>
      </c>
      <c r="E28" s="366" t="s">
        <v>46</v>
      </c>
      <c r="F28" s="366" t="s">
        <v>57</v>
      </c>
      <c r="G28" s="368" t="s">
        <v>58</v>
      </c>
      <c r="H28" s="368" t="s">
        <v>59</v>
      </c>
      <c r="I28" s="452" t="s">
        <v>1334</v>
      </c>
      <c r="J28" s="397" t="s">
        <v>51</v>
      </c>
      <c r="K28" s="397" t="s">
        <v>51</v>
      </c>
      <c r="L28" s="549">
        <v>24.63</v>
      </c>
      <c r="M28" s="450">
        <f t="shared" si="0"/>
        <v>0</v>
      </c>
      <c r="N28" s="448">
        <v>24.63</v>
      </c>
      <c r="O28" s="437" t="b">
        <v>1</v>
      </c>
      <c r="P28" s="393">
        <v>24.63</v>
      </c>
    </row>
    <row r="29" spans="1:16" s="448" customFormat="1" ht="38.25" x14ac:dyDescent="0.2">
      <c r="A29" s="391">
        <v>15</v>
      </c>
      <c r="B29" s="392" t="s">
        <v>87</v>
      </c>
      <c r="C29" s="451">
        <v>0.1</v>
      </c>
      <c r="D29" s="393">
        <v>0.1</v>
      </c>
      <c r="E29" s="366" t="s">
        <v>46</v>
      </c>
      <c r="F29" s="366" t="s">
        <v>88</v>
      </c>
      <c r="G29" s="368" t="s">
        <v>48</v>
      </c>
      <c r="H29" s="458" t="s">
        <v>89</v>
      </c>
      <c r="I29" s="452" t="s">
        <v>1334</v>
      </c>
      <c r="J29" s="397" t="s">
        <v>51</v>
      </c>
      <c r="K29" s="397" t="s">
        <v>51</v>
      </c>
      <c r="L29" s="549">
        <v>0.1</v>
      </c>
      <c r="M29" s="450">
        <f t="shared" si="0"/>
        <v>0</v>
      </c>
      <c r="N29" s="448">
        <v>0.1</v>
      </c>
      <c r="O29" s="437" t="b">
        <v>1</v>
      </c>
    </row>
    <row r="30" spans="1:16" s="448" customFormat="1" ht="38.25" x14ac:dyDescent="0.2">
      <c r="A30" s="391">
        <v>16</v>
      </c>
      <c r="B30" s="392" t="s">
        <v>87</v>
      </c>
      <c r="C30" s="451">
        <v>0.09</v>
      </c>
      <c r="D30" s="459">
        <v>0.09</v>
      </c>
      <c r="E30" s="366" t="s">
        <v>46</v>
      </c>
      <c r="F30" s="366" t="s">
        <v>88</v>
      </c>
      <c r="G30" s="368" t="s">
        <v>92</v>
      </c>
      <c r="H30" s="368"/>
      <c r="I30" s="452" t="s">
        <v>1334</v>
      </c>
      <c r="J30" s="397" t="s">
        <v>51</v>
      </c>
      <c r="K30" s="397" t="s">
        <v>51</v>
      </c>
      <c r="L30" s="549">
        <v>0.09</v>
      </c>
      <c r="M30" s="450">
        <f t="shared" si="0"/>
        <v>0</v>
      </c>
      <c r="N30" s="448">
        <v>0.09</v>
      </c>
      <c r="O30" s="437" t="b">
        <v>1</v>
      </c>
    </row>
    <row r="31" spans="1:16" s="448" customFormat="1" ht="99.6" customHeight="1" x14ac:dyDescent="0.2">
      <c r="A31" s="391">
        <v>17</v>
      </c>
      <c r="B31" s="372" t="s">
        <v>108</v>
      </c>
      <c r="C31" s="373">
        <v>2.88</v>
      </c>
      <c r="D31" s="465">
        <v>6.41</v>
      </c>
      <c r="E31" s="463" t="s">
        <v>1452</v>
      </c>
      <c r="F31" s="464" t="s">
        <v>57</v>
      </c>
      <c r="G31" s="466" t="s">
        <v>109</v>
      </c>
      <c r="H31" s="368"/>
      <c r="I31" s="452" t="s">
        <v>1625</v>
      </c>
      <c r="J31" s="397" t="s">
        <v>1201</v>
      </c>
      <c r="K31" s="397" t="s">
        <v>51</v>
      </c>
      <c r="L31" s="549">
        <v>2.88</v>
      </c>
      <c r="M31" s="450">
        <f t="shared" si="0"/>
        <v>0</v>
      </c>
      <c r="N31" s="591">
        <v>6.41</v>
      </c>
      <c r="O31" s="437" t="b">
        <v>1</v>
      </c>
    </row>
    <row r="32" spans="1:16" s="448" customFormat="1" ht="91.9" customHeight="1" x14ac:dyDescent="0.2">
      <c r="A32" s="391">
        <v>18</v>
      </c>
      <c r="B32" s="404" t="s">
        <v>113</v>
      </c>
      <c r="C32" s="467">
        <v>3.25</v>
      </c>
      <c r="D32" s="465">
        <v>16.54</v>
      </c>
      <c r="E32" s="395" t="s">
        <v>1453</v>
      </c>
      <c r="F32" s="464" t="s">
        <v>57</v>
      </c>
      <c r="G32" s="394" t="s">
        <v>114</v>
      </c>
      <c r="H32" s="398"/>
      <c r="I32" s="452" t="s">
        <v>1334</v>
      </c>
      <c r="J32" s="397" t="s">
        <v>1201</v>
      </c>
      <c r="K32" s="397" t="s">
        <v>51</v>
      </c>
      <c r="L32" s="549">
        <v>3.25</v>
      </c>
      <c r="M32" s="450">
        <f t="shared" si="0"/>
        <v>0</v>
      </c>
      <c r="N32" s="591">
        <v>16.54</v>
      </c>
      <c r="O32" s="437" t="b">
        <v>1</v>
      </c>
    </row>
    <row r="33" spans="1:16" s="448" customFormat="1" ht="110.45" customHeight="1" x14ac:dyDescent="0.2">
      <c r="A33" s="391">
        <v>19</v>
      </c>
      <c r="B33" s="392" t="s">
        <v>118</v>
      </c>
      <c r="C33" s="451">
        <v>0.42</v>
      </c>
      <c r="D33" s="465">
        <v>23.540000000000003</v>
      </c>
      <c r="E33" s="366" t="s">
        <v>1454</v>
      </c>
      <c r="F33" s="464" t="s">
        <v>57</v>
      </c>
      <c r="G33" s="368" t="s">
        <v>114</v>
      </c>
      <c r="H33" s="368"/>
      <c r="I33" s="452" t="s">
        <v>1334</v>
      </c>
      <c r="J33" s="397" t="s">
        <v>1201</v>
      </c>
      <c r="K33" s="397" t="s">
        <v>51</v>
      </c>
      <c r="L33" s="549">
        <v>0.42</v>
      </c>
      <c r="M33" s="450">
        <f t="shared" si="0"/>
        <v>0</v>
      </c>
      <c r="N33" s="591">
        <v>23.540000000000003</v>
      </c>
      <c r="O33" s="437" t="b">
        <v>1</v>
      </c>
    </row>
    <row r="34" spans="1:16" s="448" customFormat="1" ht="112.15" customHeight="1" x14ac:dyDescent="0.2">
      <c r="A34" s="391">
        <v>20</v>
      </c>
      <c r="B34" s="392" t="s">
        <v>121</v>
      </c>
      <c r="C34" s="451">
        <v>11.3</v>
      </c>
      <c r="D34" s="465">
        <v>9.9199999999999982</v>
      </c>
      <c r="E34" s="366" t="s">
        <v>1455</v>
      </c>
      <c r="F34" s="464" t="s">
        <v>57</v>
      </c>
      <c r="G34" s="368" t="s">
        <v>122</v>
      </c>
      <c r="H34" s="368"/>
      <c r="I34" s="452" t="s">
        <v>1334</v>
      </c>
      <c r="J34" s="397" t="s">
        <v>1201</v>
      </c>
      <c r="K34" s="397" t="s">
        <v>51</v>
      </c>
      <c r="L34" s="549">
        <v>11.3</v>
      </c>
      <c r="M34" s="450">
        <f t="shared" si="0"/>
        <v>0</v>
      </c>
      <c r="N34" s="591">
        <v>9.9199999999999982</v>
      </c>
      <c r="O34" s="437" t="b">
        <v>1</v>
      </c>
    </row>
    <row r="35" spans="1:16" ht="84.6" customHeight="1" x14ac:dyDescent="0.2">
      <c r="A35" s="391">
        <v>21</v>
      </c>
      <c r="B35" s="372" t="s">
        <v>442</v>
      </c>
      <c r="C35" s="373">
        <v>2.1</v>
      </c>
      <c r="D35" s="441">
        <v>2.1</v>
      </c>
      <c r="E35" s="395" t="s">
        <v>410</v>
      </c>
      <c r="F35" s="395" t="s">
        <v>57</v>
      </c>
      <c r="G35" s="395" t="s">
        <v>109</v>
      </c>
      <c r="H35" s="442" t="s">
        <v>443</v>
      </c>
      <c r="I35" s="377" t="s">
        <v>1334</v>
      </c>
      <c r="J35" s="397" t="s">
        <v>51</v>
      </c>
      <c r="K35" s="397" t="s">
        <v>51</v>
      </c>
      <c r="L35" s="549">
        <v>2.1</v>
      </c>
      <c r="M35" s="450">
        <f t="shared" si="0"/>
        <v>0</v>
      </c>
      <c r="N35" s="437">
        <v>2.1</v>
      </c>
      <c r="O35" s="437" t="b">
        <v>1</v>
      </c>
    </row>
    <row r="36" spans="1:16" ht="74.45" customHeight="1" x14ac:dyDescent="0.2">
      <c r="A36" s="391">
        <v>22</v>
      </c>
      <c r="B36" s="392" t="s">
        <v>256</v>
      </c>
      <c r="C36" s="451">
        <v>4.07</v>
      </c>
      <c r="D36" s="393">
        <v>4.0199999999999996</v>
      </c>
      <c r="E36" s="395" t="s">
        <v>1456</v>
      </c>
      <c r="F36" s="405" t="s">
        <v>57</v>
      </c>
      <c r="G36" s="368" t="s">
        <v>98</v>
      </c>
      <c r="H36" s="368"/>
      <c r="I36" s="398" t="s">
        <v>1334</v>
      </c>
      <c r="J36" s="397" t="s">
        <v>51</v>
      </c>
      <c r="K36" s="397" t="s">
        <v>51</v>
      </c>
      <c r="L36" s="549">
        <v>4.07</v>
      </c>
      <c r="M36" s="450">
        <f t="shared" si="0"/>
        <v>0</v>
      </c>
      <c r="N36" s="437">
        <v>4.0199999999999996</v>
      </c>
      <c r="O36" s="437" t="b">
        <v>1</v>
      </c>
    </row>
    <row r="37" spans="1:16" s="448" customFormat="1" ht="87" customHeight="1" x14ac:dyDescent="0.2">
      <c r="A37" s="391">
        <v>23</v>
      </c>
      <c r="B37" s="372" t="s">
        <v>1438</v>
      </c>
      <c r="C37" s="373">
        <v>0.23</v>
      </c>
      <c r="D37" s="465">
        <v>0.34</v>
      </c>
      <c r="E37" s="395" t="s">
        <v>1457</v>
      </c>
      <c r="F37" s="464" t="s">
        <v>57</v>
      </c>
      <c r="G37" s="468" t="s">
        <v>98</v>
      </c>
      <c r="H37" s="458"/>
      <c r="I37" s="452" t="s">
        <v>1334</v>
      </c>
      <c r="J37" s="397" t="s">
        <v>51</v>
      </c>
      <c r="K37" s="397" t="s">
        <v>51</v>
      </c>
      <c r="L37" s="549">
        <v>0.23</v>
      </c>
      <c r="M37" s="450">
        <f t="shared" si="0"/>
        <v>0</v>
      </c>
      <c r="N37" s="448">
        <v>0.34</v>
      </c>
      <c r="O37" s="437" t="b">
        <v>1</v>
      </c>
    </row>
    <row r="38" spans="1:16" ht="63.75" x14ac:dyDescent="0.2">
      <c r="A38" s="391">
        <v>24</v>
      </c>
      <c r="B38" s="392" t="s">
        <v>242</v>
      </c>
      <c r="C38" s="451">
        <v>1.38</v>
      </c>
      <c r="D38" s="393">
        <v>1.38</v>
      </c>
      <c r="E38" s="395" t="s">
        <v>1457</v>
      </c>
      <c r="F38" s="405" t="s">
        <v>57</v>
      </c>
      <c r="G38" s="368" t="s">
        <v>98</v>
      </c>
      <c r="H38" s="368"/>
      <c r="I38" s="398" t="s">
        <v>1334</v>
      </c>
      <c r="J38" s="397" t="s">
        <v>51</v>
      </c>
      <c r="K38" s="397" t="s">
        <v>51</v>
      </c>
      <c r="L38" s="549">
        <v>1.38</v>
      </c>
      <c r="M38" s="450">
        <f t="shared" si="0"/>
        <v>0</v>
      </c>
      <c r="N38" s="437">
        <v>1.38</v>
      </c>
      <c r="O38" s="437" t="b">
        <v>1</v>
      </c>
    </row>
    <row r="39" spans="1:16" ht="51" x14ac:dyDescent="0.2">
      <c r="A39" s="391">
        <v>25</v>
      </c>
      <c r="B39" s="392" t="s">
        <v>236</v>
      </c>
      <c r="C39" s="451">
        <v>0.5</v>
      </c>
      <c r="D39" s="393">
        <v>0.5</v>
      </c>
      <c r="E39" s="395" t="s">
        <v>1458</v>
      </c>
      <c r="F39" s="405" t="s">
        <v>57</v>
      </c>
      <c r="G39" s="368" t="s">
        <v>98</v>
      </c>
      <c r="H39" s="368"/>
      <c r="I39" s="398" t="s">
        <v>1334</v>
      </c>
      <c r="J39" s="397" t="s">
        <v>51</v>
      </c>
      <c r="K39" s="397" t="s">
        <v>51</v>
      </c>
      <c r="L39" s="549">
        <v>0.5</v>
      </c>
      <c r="M39" s="450">
        <f t="shared" si="0"/>
        <v>0</v>
      </c>
      <c r="N39" s="437">
        <v>0.5</v>
      </c>
      <c r="O39" s="437" t="b">
        <v>1</v>
      </c>
    </row>
    <row r="40" spans="1:16" ht="51" x14ac:dyDescent="0.2">
      <c r="A40" s="391">
        <v>26</v>
      </c>
      <c r="B40" s="392" t="s">
        <v>245</v>
      </c>
      <c r="C40" s="549">
        <v>0.23</v>
      </c>
      <c r="D40" s="393">
        <v>0.65</v>
      </c>
      <c r="E40" s="395" t="s">
        <v>1444</v>
      </c>
      <c r="F40" s="405" t="s">
        <v>57</v>
      </c>
      <c r="G40" s="368" t="s">
        <v>98</v>
      </c>
      <c r="H40" s="368"/>
      <c r="I40" s="398" t="s">
        <v>1334</v>
      </c>
      <c r="J40" s="397" t="s">
        <v>1201</v>
      </c>
      <c r="K40" s="397" t="s">
        <v>51</v>
      </c>
      <c r="L40" s="549">
        <v>0.23</v>
      </c>
      <c r="M40" s="450">
        <f t="shared" si="0"/>
        <v>0</v>
      </c>
      <c r="N40" s="437">
        <v>0.65</v>
      </c>
      <c r="O40" s="437" t="b">
        <v>1</v>
      </c>
    </row>
    <row r="41" spans="1:16" ht="63.75" x14ac:dyDescent="0.2">
      <c r="A41" s="391">
        <v>27</v>
      </c>
      <c r="B41" s="392" t="s">
        <v>239</v>
      </c>
      <c r="C41" s="549">
        <v>6.85</v>
      </c>
      <c r="D41" s="393">
        <v>7.5200000000000005</v>
      </c>
      <c r="E41" s="395" t="s">
        <v>1444</v>
      </c>
      <c r="F41" s="405" t="s">
        <v>57</v>
      </c>
      <c r="G41" s="368" t="s">
        <v>98</v>
      </c>
      <c r="H41" s="368"/>
      <c r="I41" s="398" t="s">
        <v>1334</v>
      </c>
      <c r="J41" s="397" t="s">
        <v>1201</v>
      </c>
      <c r="K41" s="397" t="s">
        <v>51</v>
      </c>
      <c r="L41" s="549">
        <v>6.85</v>
      </c>
      <c r="M41" s="450">
        <f t="shared" si="0"/>
        <v>0</v>
      </c>
      <c r="N41" s="437">
        <v>7.5200000000000005</v>
      </c>
      <c r="O41" s="437" t="b">
        <v>1</v>
      </c>
    </row>
    <row r="42" spans="1:16" ht="76.5" x14ac:dyDescent="0.2">
      <c r="A42" s="391">
        <v>28</v>
      </c>
      <c r="B42" s="392" t="s">
        <v>269</v>
      </c>
      <c r="C42" s="451">
        <v>1.5</v>
      </c>
      <c r="D42" s="393">
        <v>1.5</v>
      </c>
      <c r="E42" s="395" t="s">
        <v>1444</v>
      </c>
      <c r="F42" s="405" t="s">
        <v>57</v>
      </c>
      <c r="G42" s="368" t="s">
        <v>98</v>
      </c>
      <c r="H42" s="368"/>
      <c r="I42" s="398" t="s">
        <v>1334</v>
      </c>
      <c r="J42" s="397" t="s">
        <v>51</v>
      </c>
      <c r="K42" s="397" t="s">
        <v>51</v>
      </c>
      <c r="L42" s="549">
        <v>1.5</v>
      </c>
      <c r="M42" s="450">
        <f t="shared" si="0"/>
        <v>0</v>
      </c>
      <c r="N42" s="437">
        <v>1.5</v>
      </c>
      <c r="O42" s="437" t="b">
        <v>1</v>
      </c>
    </row>
    <row r="43" spans="1:16" ht="38.25" x14ac:dyDescent="0.2">
      <c r="A43" s="391">
        <v>29</v>
      </c>
      <c r="B43" s="392" t="s">
        <v>259</v>
      </c>
      <c r="C43" s="549">
        <v>0.03</v>
      </c>
      <c r="D43" s="393">
        <v>0.15</v>
      </c>
      <c r="E43" s="395" t="s">
        <v>1445</v>
      </c>
      <c r="F43" s="405" t="s">
        <v>57</v>
      </c>
      <c r="G43" s="368" t="s">
        <v>219</v>
      </c>
      <c r="H43" s="368"/>
      <c r="I43" s="398" t="s">
        <v>1334</v>
      </c>
      <c r="J43" s="397" t="s">
        <v>51</v>
      </c>
      <c r="K43" s="397" t="s">
        <v>51</v>
      </c>
      <c r="L43" s="549">
        <v>0.03</v>
      </c>
      <c r="M43" s="450">
        <f t="shared" si="0"/>
        <v>0</v>
      </c>
      <c r="N43" s="437">
        <v>0.15</v>
      </c>
      <c r="O43" s="437" t="b">
        <v>1</v>
      </c>
    </row>
    <row r="44" spans="1:16" ht="57.6" customHeight="1" x14ac:dyDescent="0.2">
      <c r="A44" s="391">
        <v>30</v>
      </c>
      <c r="B44" s="372" t="s">
        <v>439</v>
      </c>
      <c r="C44" s="549">
        <v>1.82</v>
      </c>
      <c r="D44" s="441">
        <v>4.5199999999999996</v>
      </c>
      <c r="E44" s="395" t="s">
        <v>1459</v>
      </c>
      <c r="F44" s="395" t="s">
        <v>57</v>
      </c>
      <c r="G44" s="395" t="s">
        <v>430</v>
      </c>
      <c r="H44" s="442"/>
      <c r="I44" s="377" t="s">
        <v>1334</v>
      </c>
      <c r="J44" s="397" t="s">
        <v>51</v>
      </c>
      <c r="K44" s="397" t="s">
        <v>51</v>
      </c>
      <c r="L44" s="549">
        <v>1.82</v>
      </c>
      <c r="M44" s="450">
        <f t="shared" si="0"/>
        <v>0</v>
      </c>
      <c r="N44" s="437">
        <v>4.5199999999999996</v>
      </c>
      <c r="O44" s="437" t="b">
        <v>1</v>
      </c>
    </row>
    <row r="45" spans="1:16" ht="76.5" x14ac:dyDescent="0.2">
      <c r="A45" s="391">
        <v>31</v>
      </c>
      <c r="B45" s="372" t="s">
        <v>440</v>
      </c>
      <c r="C45" s="373">
        <v>11.5</v>
      </c>
      <c r="D45" s="441">
        <v>11.5</v>
      </c>
      <c r="E45" s="395" t="s">
        <v>1460</v>
      </c>
      <c r="F45" s="395" t="s">
        <v>57</v>
      </c>
      <c r="G45" s="395" t="s">
        <v>441</v>
      </c>
      <c r="H45" s="442"/>
      <c r="I45" s="377" t="s">
        <v>1625</v>
      </c>
      <c r="J45" s="397" t="s">
        <v>51</v>
      </c>
      <c r="K45" s="397" t="s">
        <v>51</v>
      </c>
      <c r="L45" s="549">
        <v>11.5</v>
      </c>
      <c r="M45" s="450">
        <f t="shared" si="0"/>
        <v>0</v>
      </c>
      <c r="N45" s="437">
        <v>11.5</v>
      </c>
      <c r="O45" s="437" t="b">
        <v>1</v>
      </c>
    </row>
    <row r="46" spans="1:16" ht="76.5" x14ac:dyDescent="0.2">
      <c r="A46" s="391">
        <v>32</v>
      </c>
      <c r="B46" s="372" t="s">
        <v>409</v>
      </c>
      <c r="C46" s="549">
        <v>15.2</v>
      </c>
      <c r="D46" s="441">
        <v>28.76</v>
      </c>
      <c r="E46" s="395" t="s">
        <v>1461</v>
      </c>
      <c r="F46" s="395" t="s">
        <v>57</v>
      </c>
      <c r="G46" s="395" t="s">
        <v>411</v>
      </c>
      <c r="H46" s="442"/>
      <c r="I46" s="377" t="s">
        <v>1625</v>
      </c>
      <c r="J46" s="397" t="s">
        <v>51</v>
      </c>
      <c r="K46" s="397" t="s">
        <v>51</v>
      </c>
      <c r="L46" s="549">
        <v>15.2</v>
      </c>
      <c r="M46" s="450">
        <f t="shared" si="0"/>
        <v>0</v>
      </c>
      <c r="N46" s="448">
        <v>47.52</v>
      </c>
      <c r="O46" s="437" t="b">
        <v>1</v>
      </c>
      <c r="P46" s="437">
        <v>28.76</v>
      </c>
    </row>
    <row r="47" spans="1:16" ht="89.25" x14ac:dyDescent="0.2">
      <c r="A47" s="391">
        <v>33</v>
      </c>
      <c r="B47" s="372" t="s">
        <v>432</v>
      </c>
      <c r="C47" s="373">
        <v>0.65</v>
      </c>
      <c r="D47" s="441">
        <v>0.65</v>
      </c>
      <c r="E47" s="395" t="s">
        <v>46</v>
      </c>
      <c r="F47" s="395" t="s">
        <v>57</v>
      </c>
      <c r="G47" s="395" t="s">
        <v>433</v>
      </c>
      <c r="H47" s="442"/>
      <c r="I47" s="377" t="s">
        <v>1334</v>
      </c>
      <c r="J47" s="397" t="s">
        <v>51</v>
      </c>
      <c r="K47" s="397" t="s">
        <v>51</v>
      </c>
      <c r="L47" s="549">
        <v>0.65</v>
      </c>
      <c r="M47" s="450">
        <f t="shared" si="0"/>
        <v>0</v>
      </c>
      <c r="N47" s="437">
        <v>0.65</v>
      </c>
      <c r="O47" s="437" t="b">
        <v>1</v>
      </c>
    </row>
    <row r="48" spans="1:16" ht="51" x14ac:dyDescent="0.2">
      <c r="A48" s="391">
        <v>34</v>
      </c>
      <c r="B48" s="372" t="s">
        <v>434</v>
      </c>
      <c r="C48" s="373">
        <v>0.09</v>
      </c>
      <c r="D48" s="441">
        <v>0.09</v>
      </c>
      <c r="E48" s="395" t="s">
        <v>410</v>
      </c>
      <c r="F48" s="395" t="s">
        <v>57</v>
      </c>
      <c r="G48" s="395" t="s">
        <v>424</v>
      </c>
      <c r="H48" s="442" t="s">
        <v>435</v>
      </c>
      <c r="I48" s="377" t="s">
        <v>1334</v>
      </c>
      <c r="J48" s="397" t="s">
        <v>51</v>
      </c>
      <c r="K48" s="397" t="s">
        <v>51</v>
      </c>
      <c r="L48" s="549">
        <v>0.09</v>
      </c>
      <c r="M48" s="450">
        <f t="shared" si="0"/>
        <v>0</v>
      </c>
      <c r="N48" s="437">
        <v>0.09</v>
      </c>
      <c r="O48" s="437" t="b">
        <v>1</v>
      </c>
    </row>
    <row r="49" spans="1:15" s="448" customFormat="1" ht="38.25" x14ac:dyDescent="0.2">
      <c r="A49" s="391">
        <v>35</v>
      </c>
      <c r="B49" s="392" t="s">
        <v>1439</v>
      </c>
      <c r="C49" s="451">
        <v>1.4</v>
      </c>
      <c r="D49" s="393">
        <v>1.4</v>
      </c>
      <c r="E49" s="366" t="s">
        <v>46</v>
      </c>
      <c r="F49" s="464" t="s">
        <v>57</v>
      </c>
      <c r="G49" s="368" t="s">
        <v>98</v>
      </c>
      <c r="H49" s="368"/>
      <c r="I49" s="452" t="s">
        <v>1334</v>
      </c>
      <c r="J49" s="397" t="s">
        <v>51</v>
      </c>
      <c r="K49" s="397" t="s">
        <v>51</v>
      </c>
      <c r="L49" s="549">
        <v>1.4</v>
      </c>
      <c r="M49" s="450">
        <f t="shared" si="0"/>
        <v>0</v>
      </c>
      <c r="N49" s="448">
        <v>1.4</v>
      </c>
      <c r="O49" s="437" t="b">
        <v>1</v>
      </c>
    </row>
    <row r="50" spans="1:15" s="572" customFormat="1" ht="38.25" x14ac:dyDescent="0.2">
      <c r="A50" s="391">
        <v>36</v>
      </c>
      <c r="B50" s="534" t="s">
        <v>125</v>
      </c>
      <c r="C50" s="563">
        <v>0.35</v>
      </c>
      <c r="D50" s="564">
        <v>0.35</v>
      </c>
      <c r="E50" s="543" t="s">
        <v>46</v>
      </c>
      <c r="F50" s="565" t="s">
        <v>57</v>
      </c>
      <c r="G50" s="566" t="s">
        <v>109</v>
      </c>
      <c r="H50" s="567" t="s">
        <v>126</v>
      </c>
      <c r="I50" s="568" t="s">
        <v>1334</v>
      </c>
      <c r="J50" s="569" t="s">
        <v>51</v>
      </c>
      <c r="K50" s="397" t="s">
        <v>51</v>
      </c>
      <c r="L50" s="570">
        <v>0.35</v>
      </c>
      <c r="M50" s="450">
        <f t="shared" si="0"/>
        <v>0</v>
      </c>
      <c r="N50" s="572">
        <v>0.35</v>
      </c>
      <c r="O50" s="573" t="b">
        <v>1</v>
      </c>
    </row>
    <row r="51" spans="1:15" ht="38.25" x14ac:dyDescent="0.2">
      <c r="A51" s="391">
        <v>37</v>
      </c>
      <c r="B51" s="372" t="s">
        <v>403</v>
      </c>
      <c r="C51" s="373">
        <v>0.36</v>
      </c>
      <c r="D51" s="441">
        <v>0.36</v>
      </c>
      <c r="E51" s="395" t="s">
        <v>1462</v>
      </c>
      <c r="F51" s="395" t="s">
        <v>57</v>
      </c>
      <c r="G51" s="395" t="s">
        <v>219</v>
      </c>
      <c r="H51" s="442" t="s">
        <v>156</v>
      </c>
      <c r="I51" s="377" t="s">
        <v>1334</v>
      </c>
      <c r="J51" s="397" t="s">
        <v>51</v>
      </c>
      <c r="K51" s="397" t="s">
        <v>51</v>
      </c>
      <c r="L51" s="549">
        <v>0.36</v>
      </c>
      <c r="M51" s="450">
        <f t="shared" si="0"/>
        <v>0</v>
      </c>
      <c r="N51" s="448">
        <v>0.36</v>
      </c>
      <c r="O51" s="437" t="b">
        <v>1</v>
      </c>
    </row>
    <row r="52" spans="1:15" s="448" customFormat="1" ht="38.25" x14ac:dyDescent="0.2">
      <c r="A52" s="391">
        <v>38</v>
      </c>
      <c r="B52" s="372" t="s">
        <v>140</v>
      </c>
      <c r="C52" s="373">
        <v>0.85999999999999988</v>
      </c>
      <c r="D52" s="469">
        <v>0.85999999999999988</v>
      </c>
      <c r="E52" s="395" t="s">
        <v>1444</v>
      </c>
      <c r="F52" s="464" t="s">
        <v>57</v>
      </c>
      <c r="G52" s="406" t="s">
        <v>98</v>
      </c>
      <c r="H52" s="442"/>
      <c r="I52" s="452" t="s">
        <v>1334</v>
      </c>
      <c r="J52" s="397" t="s">
        <v>1201</v>
      </c>
      <c r="K52" s="397" t="s">
        <v>51</v>
      </c>
      <c r="L52" s="549">
        <v>0.85999999999999988</v>
      </c>
      <c r="M52" s="450">
        <f t="shared" si="0"/>
        <v>0</v>
      </c>
      <c r="N52" s="448">
        <v>0.85999999999999988</v>
      </c>
      <c r="O52" s="437" t="b">
        <v>1</v>
      </c>
    </row>
    <row r="53" spans="1:15" ht="38.25" x14ac:dyDescent="0.2">
      <c r="A53" s="391">
        <v>39</v>
      </c>
      <c r="B53" s="372" t="s">
        <v>144</v>
      </c>
      <c r="C53" s="373">
        <v>1.5</v>
      </c>
      <c r="D53" s="469">
        <v>1.5</v>
      </c>
      <c r="E53" s="395" t="s">
        <v>46</v>
      </c>
      <c r="F53" s="464" t="s">
        <v>57</v>
      </c>
      <c r="G53" s="406" t="s">
        <v>98</v>
      </c>
      <c r="H53" s="442"/>
      <c r="I53" s="452" t="s">
        <v>1334</v>
      </c>
      <c r="J53" s="397" t="s">
        <v>51</v>
      </c>
      <c r="K53" s="397" t="s">
        <v>51</v>
      </c>
      <c r="L53" s="549">
        <v>1.5</v>
      </c>
      <c r="M53" s="450">
        <f t="shared" si="0"/>
        <v>0</v>
      </c>
      <c r="N53" s="437">
        <v>1.5</v>
      </c>
      <c r="O53" s="437" t="b">
        <v>1</v>
      </c>
    </row>
    <row r="54" spans="1:15" ht="38.25" x14ac:dyDescent="0.2">
      <c r="A54" s="391">
        <v>40</v>
      </c>
      <c r="B54" s="392" t="s">
        <v>227</v>
      </c>
      <c r="C54" s="451">
        <v>0.01</v>
      </c>
      <c r="D54" s="393">
        <v>0.01</v>
      </c>
      <c r="E54" s="395" t="s">
        <v>1444</v>
      </c>
      <c r="F54" s="405" t="s">
        <v>57</v>
      </c>
      <c r="G54" s="368" t="s">
        <v>98</v>
      </c>
      <c r="H54" s="368"/>
      <c r="I54" s="398" t="s">
        <v>1334</v>
      </c>
      <c r="J54" s="397" t="s">
        <v>51</v>
      </c>
      <c r="K54" s="397" t="s">
        <v>51</v>
      </c>
      <c r="L54" s="549">
        <v>0.01</v>
      </c>
      <c r="M54" s="450">
        <f t="shared" si="0"/>
        <v>0</v>
      </c>
      <c r="N54" s="437">
        <v>0.01</v>
      </c>
      <c r="O54" s="437" t="b">
        <v>1</v>
      </c>
    </row>
    <row r="55" spans="1:15" ht="38.25" x14ac:dyDescent="0.2">
      <c r="A55" s="391">
        <v>41</v>
      </c>
      <c r="B55" s="392" t="s">
        <v>231</v>
      </c>
      <c r="C55" s="451">
        <v>0.06</v>
      </c>
      <c r="D55" s="393">
        <v>0.06</v>
      </c>
      <c r="E55" s="395" t="s">
        <v>46</v>
      </c>
      <c r="F55" s="405" t="s">
        <v>57</v>
      </c>
      <c r="G55" s="368" t="s">
        <v>98</v>
      </c>
      <c r="H55" s="368"/>
      <c r="I55" s="398" t="s">
        <v>1334</v>
      </c>
      <c r="J55" s="397" t="s">
        <v>51</v>
      </c>
      <c r="K55" s="397" t="s">
        <v>51</v>
      </c>
      <c r="L55" s="549">
        <v>0.06</v>
      </c>
      <c r="M55" s="450">
        <f t="shared" si="0"/>
        <v>0</v>
      </c>
      <c r="N55" s="437">
        <v>0.06</v>
      </c>
      <c r="O55" s="437" t="b">
        <v>1</v>
      </c>
    </row>
    <row r="56" spans="1:15" s="448" customFormat="1" ht="38.25" x14ac:dyDescent="0.2">
      <c r="A56" s="391">
        <v>42</v>
      </c>
      <c r="B56" s="392" t="s">
        <v>161</v>
      </c>
      <c r="C56" s="451">
        <v>10.98</v>
      </c>
      <c r="D56" s="393">
        <v>10.98</v>
      </c>
      <c r="E56" s="395" t="s">
        <v>46</v>
      </c>
      <c r="F56" s="405" t="s">
        <v>46</v>
      </c>
      <c r="G56" s="468" t="s">
        <v>162</v>
      </c>
      <c r="H56" s="368" t="s">
        <v>89</v>
      </c>
      <c r="I56" s="452" t="s">
        <v>1334</v>
      </c>
      <c r="J56" s="397" t="s">
        <v>51</v>
      </c>
      <c r="K56" s="397" t="s">
        <v>51</v>
      </c>
      <c r="L56" s="549">
        <v>10.98</v>
      </c>
      <c r="M56" s="450">
        <f t="shared" si="0"/>
        <v>0</v>
      </c>
      <c r="N56" s="448">
        <v>10.98</v>
      </c>
      <c r="O56" s="437" t="b">
        <v>1</v>
      </c>
    </row>
    <row r="57" spans="1:15" s="448" customFormat="1" ht="51" x14ac:dyDescent="0.2">
      <c r="A57" s="391">
        <v>43</v>
      </c>
      <c r="B57" s="392" t="s">
        <v>177</v>
      </c>
      <c r="C57" s="451">
        <v>90.38</v>
      </c>
      <c r="D57" s="393">
        <v>94.24</v>
      </c>
      <c r="E57" s="395" t="s">
        <v>1440</v>
      </c>
      <c r="F57" s="395" t="s">
        <v>178</v>
      </c>
      <c r="G57" s="406" t="s">
        <v>179</v>
      </c>
      <c r="H57" s="471" t="s">
        <v>89</v>
      </c>
      <c r="I57" s="452" t="s">
        <v>1334</v>
      </c>
      <c r="J57" s="397" t="s">
        <v>51</v>
      </c>
      <c r="K57" s="397" t="s">
        <v>51</v>
      </c>
      <c r="L57" s="549">
        <v>90.38</v>
      </c>
      <c r="M57" s="450">
        <f t="shared" si="0"/>
        <v>0</v>
      </c>
      <c r="N57" s="448">
        <v>94.24</v>
      </c>
      <c r="O57" s="437" t="b">
        <v>1</v>
      </c>
    </row>
    <row r="58" spans="1:15" s="448" customFormat="1" ht="63.75" x14ac:dyDescent="0.2">
      <c r="A58" s="391">
        <v>44</v>
      </c>
      <c r="B58" s="392" t="s">
        <v>166</v>
      </c>
      <c r="C58" s="451">
        <v>7.5</v>
      </c>
      <c r="D58" s="393">
        <v>7.5</v>
      </c>
      <c r="E58" s="366" t="s">
        <v>46</v>
      </c>
      <c r="F58" s="395" t="s">
        <v>167</v>
      </c>
      <c r="G58" s="368" t="s">
        <v>168</v>
      </c>
      <c r="H58" s="368" t="s">
        <v>169</v>
      </c>
      <c r="I58" s="452" t="s">
        <v>1334</v>
      </c>
      <c r="J58" s="397" t="s">
        <v>67</v>
      </c>
      <c r="K58" s="397" t="s">
        <v>1889</v>
      </c>
      <c r="L58" s="549">
        <v>7.5</v>
      </c>
      <c r="M58" s="450">
        <f t="shared" si="0"/>
        <v>0</v>
      </c>
      <c r="N58" s="448">
        <v>7.5</v>
      </c>
      <c r="O58" s="437" t="b">
        <v>1</v>
      </c>
    </row>
    <row r="59" spans="1:15" s="448" customFormat="1" ht="63.75" x14ac:dyDescent="0.2">
      <c r="A59" s="391">
        <v>45</v>
      </c>
      <c r="B59" s="392" t="s">
        <v>173</v>
      </c>
      <c r="C59" s="451">
        <v>16.39</v>
      </c>
      <c r="D59" s="413">
        <v>16.39</v>
      </c>
      <c r="E59" s="395" t="s">
        <v>46</v>
      </c>
      <c r="F59" s="395" t="s">
        <v>167</v>
      </c>
      <c r="G59" s="406" t="s">
        <v>174</v>
      </c>
      <c r="H59" s="471" t="s">
        <v>156</v>
      </c>
      <c r="I59" s="452" t="s">
        <v>1334</v>
      </c>
      <c r="J59" s="397" t="s">
        <v>67</v>
      </c>
      <c r="K59" s="397" t="s">
        <v>1889</v>
      </c>
      <c r="L59" s="549">
        <v>16.39</v>
      </c>
      <c r="M59" s="450">
        <f t="shared" si="0"/>
        <v>0</v>
      </c>
      <c r="N59" s="448">
        <v>16.39</v>
      </c>
      <c r="O59" s="437" t="b">
        <v>1</v>
      </c>
    </row>
    <row r="60" spans="1:15" s="448" customFormat="1" ht="48" x14ac:dyDescent="0.2">
      <c r="A60" s="391">
        <v>46</v>
      </c>
      <c r="B60" s="443" t="s">
        <v>324</v>
      </c>
      <c r="C60" s="444">
        <v>1.81</v>
      </c>
      <c r="D60" s="473">
        <v>1.81</v>
      </c>
      <c r="E60" s="374" t="s">
        <v>46</v>
      </c>
      <c r="F60" s="375" t="s">
        <v>325</v>
      </c>
      <c r="G60" s="474" t="s">
        <v>326</v>
      </c>
      <c r="H60" s="475" t="s">
        <v>327</v>
      </c>
      <c r="I60" s="447" t="s">
        <v>1334</v>
      </c>
      <c r="J60" s="397" t="s">
        <v>51</v>
      </c>
      <c r="K60" s="397" t="s">
        <v>51</v>
      </c>
      <c r="L60" s="549">
        <v>1.81</v>
      </c>
      <c r="M60" s="450">
        <f t="shared" si="0"/>
        <v>0</v>
      </c>
      <c r="N60" s="437">
        <v>1.81</v>
      </c>
      <c r="O60" s="437" t="b">
        <v>1</v>
      </c>
    </row>
    <row r="61" spans="1:15" ht="38.25" x14ac:dyDescent="0.2">
      <c r="A61" s="391">
        <v>47</v>
      </c>
      <c r="B61" s="372" t="s">
        <v>360</v>
      </c>
      <c r="C61" s="373">
        <v>0.3</v>
      </c>
      <c r="D61" s="441">
        <v>0.3</v>
      </c>
      <c r="E61" s="395" t="s">
        <v>46</v>
      </c>
      <c r="F61" s="405" t="s">
        <v>361</v>
      </c>
      <c r="G61" s="405" t="s">
        <v>92</v>
      </c>
      <c r="H61" s="442"/>
      <c r="I61" s="377" t="s">
        <v>1334</v>
      </c>
      <c r="J61" s="397" t="s">
        <v>51</v>
      </c>
      <c r="K61" s="397" t="s">
        <v>51</v>
      </c>
      <c r="L61" s="549">
        <v>0.3</v>
      </c>
      <c r="M61" s="450">
        <f t="shared" si="0"/>
        <v>0</v>
      </c>
      <c r="N61" s="448">
        <v>0.3</v>
      </c>
      <c r="O61" s="437" t="b">
        <v>1</v>
      </c>
    </row>
    <row r="62" spans="1:15" ht="38.25" x14ac:dyDescent="0.2">
      <c r="A62" s="391">
        <v>48</v>
      </c>
      <c r="B62" s="372" t="s">
        <v>364</v>
      </c>
      <c r="C62" s="373">
        <v>0.3</v>
      </c>
      <c r="D62" s="441">
        <v>0.3</v>
      </c>
      <c r="E62" s="395" t="s">
        <v>46</v>
      </c>
      <c r="F62" s="405" t="s">
        <v>361</v>
      </c>
      <c r="G62" s="405" t="s">
        <v>92</v>
      </c>
      <c r="H62" s="442"/>
      <c r="I62" s="377" t="s">
        <v>1334</v>
      </c>
      <c r="J62" s="397" t="s">
        <v>51</v>
      </c>
      <c r="K62" s="397" t="s">
        <v>51</v>
      </c>
      <c r="L62" s="549">
        <v>0.3</v>
      </c>
      <c r="M62" s="450">
        <f t="shared" si="0"/>
        <v>0</v>
      </c>
      <c r="N62" s="437">
        <v>0.3</v>
      </c>
      <c r="O62" s="437" t="b">
        <v>1</v>
      </c>
    </row>
    <row r="63" spans="1:15" s="448" customFormat="1" ht="38.25" x14ac:dyDescent="0.2">
      <c r="A63" s="391">
        <v>49</v>
      </c>
      <c r="B63" s="372" t="s">
        <v>382</v>
      </c>
      <c r="C63" s="373">
        <v>0.23</v>
      </c>
      <c r="D63" s="441">
        <v>0.23</v>
      </c>
      <c r="E63" s="395" t="s">
        <v>46</v>
      </c>
      <c r="F63" s="405" t="s">
        <v>383</v>
      </c>
      <c r="G63" s="405" t="s">
        <v>335</v>
      </c>
      <c r="H63" s="442"/>
      <c r="I63" s="377" t="s">
        <v>1334</v>
      </c>
      <c r="J63" s="397" t="s">
        <v>384</v>
      </c>
      <c r="K63" s="397" t="s">
        <v>51</v>
      </c>
      <c r="L63" s="549">
        <v>0.23</v>
      </c>
      <c r="M63" s="450">
        <f t="shared" si="0"/>
        <v>0</v>
      </c>
      <c r="N63" s="448">
        <v>0.23</v>
      </c>
      <c r="O63" s="437" t="b">
        <v>1</v>
      </c>
    </row>
    <row r="64" spans="1:15" s="573" customFormat="1" ht="36" x14ac:dyDescent="0.2">
      <c r="A64" s="391">
        <v>50</v>
      </c>
      <c r="B64" s="575" t="s">
        <v>275</v>
      </c>
      <c r="C64" s="576">
        <v>69</v>
      </c>
      <c r="D64" s="577">
        <v>69</v>
      </c>
      <c r="E64" s="578" t="s">
        <v>46</v>
      </c>
      <c r="F64" s="579" t="s">
        <v>276</v>
      </c>
      <c r="G64" s="580" t="s">
        <v>277</v>
      </c>
      <c r="H64" s="580"/>
      <c r="I64" s="581" t="s">
        <v>1334</v>
      </c>
      <c r="J64" s="569" t="s">
        <v>51</v>
      </c>
      <c r="K64" s="397" t="s">
        <v>51</v>
      </c>
      <c r="L64" s="570">
        <v>69</v>
      </c>
      <c r="M64" s="450">
        <f t="shared" si="0"/>
        <v>0</v>
      </c>
      <c r="N64" s="573">
        <v>69</v>
      </c>
      <c r="O64" s="573" t="b">
        <v>1</v>
      </c>
    </row>
    <row r="65" spans="1:15" ht="38.25" x14ac:dyDescent="0.2">
      <c r="A65" s="391">
        <v>51</v>
      </c>
      <c r="B65" s="372" t="s">
        <v>447</v>
      </c>
      <c r="C65" s="373">
        <v>0.19</v>
      </c>
      <c r="D65" s="441">
        <v>0.19</v>
      </c>
      <c r="E65" s="374" t="s">
        <v>46</v>
      </c>
      <c r="F65" s="375" t="s">
        <v>448</v>
      </c>
      <c r="G65" s="376" t="s">
        <v>162</v>
      </c>
      <c r="H65" s="442" t="s">
        <v>89</v>
      </c>
      <c r="I65" s="377" t="s">
        <v>1334</v>
      </c>
      <c r="J65" s="378" t="s">
        <v>450</v>
      </c>
      <c r="K65" s="397" t="s">
        <v>51</v>
      </c>
      <c r="L65" s="549">
        <v>0.19</v>
      </c>
      <c r="M65" s="450">
        <f t="shared" si="0"/>
        <v>0</v>
      </c>
      <c r="N65" s="437">
        <v>0.19</v>
      </c>
      <c r="O65" s="437" t="b">
        <v>1</v>
      </c>
    </row>
    <row r="66" spans="1:15" ht="38.25" x14ac:dyDescent="0.2">
      <c r="A66" s="391">
        <v>52</v>
      </c>
      <c r="B66" s="372" t="s">
        <v>452</v>
      </c>
      <c r="C66" s="373">
        <v>0.2</v>
      </c>
      <c r="D66" s="441">
        <v>0.2</v>
      </c>
      <c r="E66" s="374" t="s">
        <v>46</v>
      </c>
      <c r="F66" s="375" t="s">
        <v>448</v>
      </c>
      <c r="G66" s="376" t="s">
        <v>335</v>
      </c>
      <c r="H66" s="442" t="s">
        <v>453</v>
      </c>
      <c r="I66" s="377" t="s">
        <v>1334</v>
      </c>
      <c r="J66" s="378" t="s">
        <v>450</v>
      </c>
      <c r="K66" s="397" t="s">
        <v>51</v>
      </c>
      <c r="L66" s="549">
        <v>0.2</v>
      </c>
      <c r="M66" s="450">
        <f t="shared" si="0"/>
        <v>0</v>
      </c>
      <c r="N66" s="437">
        <v>0.2</v>
      </c>
      <c r="O66" s="437" t="b">
        <v>1</v>
      </c>
    </row>
    <row r="67" spans="1:15" ht="38.25" x14ac:dyDescent="0.2">
      <c r="A67" s="391">
        <v>53</v>
      </c>
      <c r="B67" s="372" t="s">
        <v>454</v>
      </c>
      <c r="C67" s="373">
        <v>0.15</v>
      </c>
      <c r="D67" s="441">
        <v>0.15</v>
      </c>
      <c r="E67" s="374" t="s">
        <v>455</v>
      </c>
      <c r="F67" s="375" t="s">
        <v>448</v>
      </c>
      <c r="G67" s="376" t="s">
        <v>456</v>
      </c>
      <c r="H67" s="442" t="s">
        <v>457</v>
      </c>
      <c r="I67" s="377" t="s">
        <v>1334</v>
      </c>
      <c r="J67" s="378" t="s">
        <v>450</v>
      </c>
      <c r="K67" s="397" t="s">
        <v>51</v>
      </c>
      <c r="L67" s="549">
        <v>0.15</v>
      </c>
      <c r="M67" s="450">
        <f t="shared" si="0"/>
        <v>0</v>
      </c>
      <c r="N67" s="437">
        <v>0.15</v>
      </c>
      <c r="O67" s="437" t="b">
        <v>1</v>
      </c>
    </row>
    <row r="68" spans="1:15" ht="51" x14ac:dyDescent="0.2">
      <c r="A68" s="391">
        <v>54</v>
      </c>
      <c r="B68" s="583" t="s">
        <v>464</v>
      </c>
      <c r="C68" s="584">
        <v>6</v>
      </c>
      <c r="D68" s="441"/>
      <c r="E68" s="574" t="s">
        <v>1441</v>
      </c>
      <c r="F68" s="375" t="s">
        <v>1622</v>
      </c>
      <c r="G68" s="585" t="s">
        <v>219</v>
      </c>
      <c r="H68" s="442" t="s">
        <v>156</v>
      </c>
      <c r="I68" s="377" t="s">
        <v>1334</v>
      </c>
      <c r="J68" s="378"/>
      <c r="K68" s="378" t="s">
        <v>51</v>
      </c>
      <c r="L68" s="549">
        <v>6</v>
      </c>
      <c r="M68" s="450">
        <f t="shared" si="0"/>
        <v>0</v>
      </c>
    </row>
    <row r="69" spans="1:15" ht="60" x14ac:dyDescent="0.2">
      <c r="A69" s="391">
        <v>55</v>
      </c>
      <c r="B69" s="372" t="s">
        <v>490</v>
      </c>
      <c r="C69" s="373">
        <v>7.45</v>
      </c>
      <c r="D69" s="479">
        <v>7.45</v>
      </c>
      <c r="E69" s="374" t="s">
        <v>46</v>
      </c>
      <c r="F69" s="374" t="s">
        <v>167</v>
      </c>
      <c r="G69" s="376" t="s">
        <v>174</v>
      </c>
      <c r="H69" s="478" t="s">
        <v>443</v>
      </c>
      <c r="I69" s="377" t="s">
        <v>1334</v>
      </c>
      <c r="J69" s="378" t="s">
        <v>479</v>
      </c>
      <c r="K69" s="397" t="s">
        <v>1889</v>
      </c>
      <c r="L69" s="549">
        <v>7.45</v>
      </c>
      <c r="M69" s="450">
        <f t="shared" si="0"/>
        <v>0</v>
      </c>
      <c r="N69" s="437">
        <v>7.45</v>
      </c>
      <c r="O69" s="437" t="b">
        <v>1</v>
      </c>
    </row>
    <row r="70" spans="1:15" ht="51" x14ac:dyDescent="0.2">
      <c r="A70" s="391">
        <v>56</v>
      </c>
      <c r="B70" s="372" t="s">
        <v>513</v>
      </c>
      <c r="C70" s="373">
        <v>0.12</v>
      </c>
      <c r="D70" s="441">
        <v>0.12</v>
      </c>
      <c r="E70" s="374" t="s">
        <v>46</v>
      </c>
      <c r="F70" s="375" t="s">
        <v>488</v>
      </c>
      <c r="G70" s="376" t="s">
        <v>509</v>
      </c>
      <c r="H70" s="478" t="s">
        <v>514</v>
      </c>
      <c r="I70" s="377" t="s">
        <v>1334</v>
      </c>
      <c r="J70" s="378" t="s">
        <v>479</v>
      </c>
      <c r="K70" s="397" t="s">
        <v>51</v>
      </c>
      <c r="L70" s="549">
        <v>0.12</v>
      </c>
      <c r="M70" s="450">
        <f t="shared" si="0"/>
        <v>0</v>
      </c>
      <c r="N70" s="437">
        <v>0.12</v>
      </c>
      <c r="O70" s="437" t="b">
        <v>1</v>
      </c>
    </row>
    <row r="71" spans="1:15" ht="38.25" x14ac:dyDescent="0.2">
      <c r="A71" s="391">
        <v>57</v>
      </c>
      <c r="B71" s="372" t="s">
        <v>507</v>
      </c>
      <c r="C71" s="373">
        <v>1.58</v>
      </c>
      <c r="D71" s="441">
        <v>1.58</v>
      </c>
      <c r="E71" s="374" t="s">
        <v>46</v>
      </c>
      <c r="F71" s="374" t="s">
        <v>508</v>
      </c>
      <c r="G71" s="376" t="s">
        <v>509</v>
      </c>
      <c r="H71" s="478" t="s">
        <v>510</v>
      </c>
      <c r="I71" s="377" t="s">
        <v>1334</v>
      </c>
      <c r="J71" s="378" t="s">
        <v>479</v>
      </c>
      <c r="K71" s="397" t="s">
        <v>51</v>
      </c>
      <c r="L71" s="549">
        <v>1.58</v>
      </c>
      <c r="M71" s="450">
        <f t="shared" si="0"/>
        <v>0</v>
      </c>
      <c r="N71" s="437">
        <v>1.58</v>
      </c>
      <c r="O71" s="437" t="b">
        <v>1</v>
      </c>
    </row>
    <row r="72" spans="1:15" ht="38.25" x14ac:dyDescent="0.2">
      <c r="A72" s="391">
        <v>58</v>
      </c>
      <c r="B72" s="372" t="s">
        <v>495</v>
      </c>
      <c r="C72" s="373">
        <v>0.1</v>
      </c>
      <c r="D72" s="441">
        <v>0.1</v>
      </c>
      <c r="E72" s="374" t="s">
        <v>46</v>
      </c>
      <c r="F72" s="375" t="s">
        <v>488</v>
      </c>
      <c r="G72" s="376" t="s">
        <v>179</v>
      </c>
      <c r="H72" s="478" t="s">
        <v>496</v>
      </c>
      <c r="I72" s="377" t="s">
        <v>1334</v>
      </c>
      <c r="J72" s="378" t="s">
        <v>479</v>
      </c>
      <c r="K72" s="397" t="s">
        <v>51</v>
      </c>
      <c r="L72" s="549">
        <v>0.1</v>
      </c>
      <c r="M72" s="450">
        <f t="shared" si="0"/>
        <v>0</v>
      </c>
      <c r="N72" s="437">
        <v>0.1</v>
      </c>
      <c r="O72" s="437" t="b">
        <v>1</v>
      </c>
    </row>
    <row r="73" spans="1:15" ht="38.25" x14ac:dyDescent="0.2">
      <c r="A73" s="391">
        <v>59</v>
      </c>
      <c r="B73" s="372" t="s">
        <v>502</v>
      </c>
      <c r="C73" s="373">
        <v>0.12</v>
      </c>
      <c r="D73" s="441">
        <v>0.12</v>
      </c>
      <c r="E73" s="374" t="s">
        <v>46</v>
      </c>
      <c r="F73" s="375" t="s">
        <v>488</v>
      </c>
      <c r="G73" s="376" t="s">
        <v>393</v>
      </c>
      <c r="H73" s="478" t="s">
        <v>503</v>
      </c>
      <c r="I73" s="377" t="s">
        <v>1334</v>
      </c>
      <c r="J73" s="378" t="s">
        <v>479</v>
      </c>
      <c r="K73" s="397" t="s">
        <v>51</v>
      </c>
      <c r="L73" s="549">
        <v>0.12</v>
      </c>
      <c r="M73" s="450">
        <f t="shared" si="0"/>
        <v>0</v>
      </c>
      <c r="N73" s="437">
        <v>0.12</v>
      </c>
      <c r="O73" s="437" t="b">
        <v>1</v>
      </c>
    </row>
    <row r="74" spans="1:15" ht="38.25" x14ac:dyDescent="0.2">
      <c r="A74" s="391">
        <v>60</v>
      </c>
      <c r="B74" s="372" t="s">
        <v>519</v>
      </c>
      <c r="C74" s="373">
        <v>0.02</v>
      </c>
      <c r="D74" s="441">
        <v>0.02</v>
      </c>
      <c r="E74" s="374" t="s">
        <v>46</v>
      </c>
      <c r="F74" s="375" t="s">
        <v>57</v>
      </c>
      <c r="G74" s="376" t="s">
        <v>520</v>
      </c>
      <c r="H74" s="478" t="s">
        <v>521</v>
      </c>
      <c r="I74" s="377" t="s">
        <v>1334</v>
      </c>
      <c r="J74" s="378" t="s">
        <v>523</v>
      </c>
      <c r="K74" s="397" t="s">
        <v>51</v>
      </c>
      <c r="L74" s="549">
        <v>0.02</v>
      </c>
      <c r="M74" s="450">
        <f t="shared" si="0"/>
        <v>0</v>
      </c>
      <c r="N74" s="437">
        <v>0.02</v>
      </c>
      <c r="O74" s="437" t="b">
        <v>1</v>
      </c>
    </row>
    <row r="75" spans="1:15" ht="38.25" x14ac:dyDescent="0.2">
      <c r="A75" s="391">
        <v>61</v>
      </c>
      <c r="B75" s="372" t="s">
        <v>525</v>
      </c>
      <c r="C75" s="373">
        <v>0.09</v>
      </c>
      <c r="D75" s="441">
        <v>0.09</v>
      </c>
      <c r="E75" s="374" t="s">
        <v>46</v>
      </c>
      <c r="F75" s="375" t="s">
        <v>57</v>
      </c>
      <c r="G75" s="376" t="s">
        <v>526</v>
      </c>
      <c r="H75" s="478" t="s">
        <v>527</v>
      </c>
      <c r="I75" s="377" t="s">
        <v>1334</v>
      </c>
      <c r="J75" s="378" t="s">
        <v>523</v>
      </c>
      <c r="K75" s="397" t="s">
        <v>51</v>
      </c>
      <c r="L75" s="549">
        <v>0.09</v>
      </c>
      <c r="M75" s="450">
        <f t="shared" si="0"/>
        <v>0</v>
      </c>
      <c r="N75" s="437">
        <v>0.09</v>
      </c>
      <c r="O75" s="437" t="b">
        <v>1</v>
      </c>
    </row>
    <row r="76" spans="1:15" ht="38.25" x14ac:dyDescent="0.2">
      <c r="A76" s="391">
        <v>62</v>
      </c>
      <c r="B76" s="372" t="s">
        <v>529</v>
      </c>
      <c r="C76" s="373">
        <v>0.59</v>
      </c>
      <c r="D76" s="441">
        <v>0.59</v>
      </c>
      <c r="E76" s="374" t="s">
        <v>46</v>
      </c>
      <c r="F76" s="375" t="s">
        <v>57</v>
      </c>
      <c r="G76" s="376" t="s">
        <v>526</v>
      </c>
      <c r="H76" s="478" t="s">
        <v>530</v>
      </c>
      <c r="I76" s="377" t="s">
        <v>1334</v>
      </c>
      <c r="J76" s="378" t="s">
        <v>523</v>
      </c>
      <c r="K76" s="397" t="s">
        <v>51</v>
      </c>
      <c r="L76" s="549">
        <v>0.59</v>
      </c>
      <c r="M76" s="450">
        <f t="shared" si="0"/>
        <v>0</v>
      </c>
      <c r="N76" s="437">
        <v>0.59</v>
      </c>
      <c r="O76" s="437" t="b">
        <v>1</v>
      </c>
    </row>
    <row r="77" spans="1:15" ht="38.25" x14ac:dyDescent="0.2">
      <c r="A77" s="391">
        <v>63</v>
      </c>
      <c r="B77" s="372" t="s">
        <v>532</v>
      </c>
      <c r="C77" s="373">
        <v>0.77</v>
      </c>
      <c r="D77" s="441">
        <v>0.77</v>
      </c>
      <c r="E77" s="374" t="s">
        <v>46</v>
      </c>
      <c r="F77" s="375" t="s">
        <v>57</v>
      </c>
      <c r="G77" s="376" t="s">
        <v>526</v>
      </c>
      <c r="H77" s="478" t="s">
        <v>533</v>
      </c>
      <c r="I77" s="377" t="s">
        <v>1334</v>
      </c>
      <c r="J77" s="378" t="s">
        <v>523</v>
      </c>
      <c r="K77" s="397" t="s">
        <v>51</v>
      </c>
      <c r="L77" s="549">
        <v>0.77</v>
      </c>
      <c r="M77" s="450">
        <f t="shared" ref="M77:M107" si="1">C77-L77</f>
        <v>0</v>
      </c>
      <c r="N77" s="437">
        <v>0.77</v>
      </c>
      <c r="O77" s="437" t="b">
        <v>1</v>
      </c>
    </row>
    <row r="78" spans="1:15" ht="38.25" x14ac:dyDescent="0.2">
      <c r="A78" s="391">
        <v>64</v>
      </c>
      <c r="B78" s="372" t="s">
        <v>534</v>
      </c>
      <c r="C78" s="373">
        <v>0.11</v>
      </c>
      <c r="D78" s="441">
        <v>0.11</v>
      </c>
      <c r="E78" s="374" t="s">
        <v>46</v>
      </c>
      <c r="F78" s="375" t="s">
        <v>57</v>
      </c>
      <c r="G78" s="376" t="s">
        <v>526</v>
      </c>
      <c r="H78" s="478" t="s">
        <v>535</v>
      </c>
      <c r="I78" s="377" t="s">
        <v>1334</v>
      </c>
      <c r="J78" s="378" t="s">
        <v>523</v>
      </c>
      <c r="K78" s="397" t="s">
        <v>51</v>
      </c>
      <c r="L78" s="549">
        <v>0.11</v>
      </c>
      <c r="M78" s="450">
        <f t="shared" si="1"/>
        <v>0</v>
      </c>
      <c r="N78" s="437">
        <v>0.11</v>
      </c>
      <c r="O78" s="437" t="b">
        <v>1</v>
      </c>
    </row>
    <row r="79" spans="1:15" ht="38.25" x14ac:dyDescent="0.2">
      <c r="A79" s="391">
        <v>65</v>
      </c>
      <c r="B79" s="372" t="s">
        <v>537</v>
      </c>
      <c r="C79" s="373">
        <v>7.0000000000000007E-2</v>
      </c>
      <c r="D79" s="441">
        <v>7.0000000000000007E-2</v>
      </c>
      <c r="E79" s="374" t="s">
        <v>46</v>
      </c>
      <c r="F79" s="375" t="s">
        <v>57</v>
      </c>
      <c r="G79" s="376" t="s">
        <v>526</v>
      </c>
      <c r="H79" s="478" t="s">
        <v>538</v>
      </c>
      <c r="I79" s="377" t="s">
        <v>1334</v>
      </c>
      <c r="J79" s="378" t="s">
        <v>523</v>
      </c>
      <c r="K79" s="397" t="s">
        <v>51</v>
      </c>
      <c r="L79" s="549">
        <v>7.0000000000000007E-2</v>
      </c>
      <c r="M79" s="450">
        <f t="shared" si="1"/>
        <v>0</v>
      </c>
      <c r="N79" s="437">
        <v>7.0000000000000007E-2</v>
      </c>
      <c r="O79" s="437" t="b">
        <v>1</v>
      </c>
    </row>
    <row r="80" spans="1:15" ht="38.25" x14ac:dyDescent="0.2">
      <c r="A80" s="391">
        <v>66</v>
      </c>
      <c r="B80" s="372" t="s">
        <v>543</v>
      </c>
      <c r="C80" s="373">
        <v>0.06</v>
      </c>
      <c r="D80" s="441">
        <v>0.06</v>
      </c>
      <c r="E80" s="374" t="s">
        <v>46</v>
      </c>
      <c r="F80" s="375" t="s">
        <v>57</v>
      </c>
      <c r="G80" s="376" t="s">
        <v>526</v>
      </c>
      <c r="H80" s="478" t="s">
        <v>544</v>
      </c>
      <c r="I80" s="377" t="s">
        <v>1334</v>
      </c>
      <c r="J80" s="378" t="s">
        <v>523</v>
      </c>
      <c r="K80" s="397" t="s">
        <v>51</v>
      </c>
      <c r="L80" s="549">
        <v>0.06</v>
      </c>
      <c r="M80" s="450">
        <f t="shared" si="1"/>
        <v>0</v>
      </c>
      <c r="N80" s="437">
        <v>0.06</v>
      </c>
      <c r="O80" s="437" t="b">
        <v>1</v>
      </c>
    </row>
    <row r="81" spans="1:15" ht="38.25" x14ac:dyDescent="0.2">
      <c r="A81" s="391">
        <v>67</v>
      </c>
      <c r="B81" s="372" t="s">
        <v>546</v>
      </c>
      <c r="C81" s="373">
        <v>7.0000000000000007E-2</v>
      </c>
      <c r="D81" s="441">
        <v>7.0000000000000007E-2</v>
      </c>
      <c r="E81" s="374" t="s">
        <v>46</v>
      </c>
      <c r="F81" s="375" t="s">
        <v>57</v>
      </c>
      <c r="G81" s="376" t="s">
        <v>526</v>
      </c>
      <c r="H81" s="478" t="s">
        <v>547</v>
      </c>
      <c r="I81" s="377" t="s">
        <v>1334</v>
      </c>
      <c r="J81" s="378" t="s">
        <v>523</v>
      </c>
      <c r="K81" s="397" t="s">
        <v>51</v>
      </c>
      <c r="L81" s="549">
        <v>7.0000000000000007E-2</v>
      </c>
      <c r="M81" s="450">
        <f t="shared" si="1"/>
        <v>0</v>
      </c>
      <c r="N81" s="437">
        <v>7.0000000000000007E-2</v>
      </c>
      <c r="O81" s="437" t="b">
        <v>1</v>
      </c>
    </row>
    <row r="82" spans="1:15" ht="38.25" x14ac:dyDescent="0.2">
      <c r="A82" s="391">
        <v>68</v>
      </c>
      <c r="B82" s="372" t="s">
        <v>548</v>
      </c>
      <c r="C82" s="373">
        <v>0.28000000000000003</v>
      </c>
      <c r="D82" s="441">
        <v>0.28000000000000003</v>
      </c>
      <c r="E82" s="374" t="s">
        <v>46</v>
      </c>
      <c r="F82" s="375" t="s">
        <v>57</v>
      </c>
      <c r="G82" s="376" t="s">
        <v>526</v>
      </c>
      <c r="H82" s="478" t="s">
        <v>549</v>
      </c>
      <c r="I82" s="377" t="s">
        <v>1334</v>
      </c>
      <c r="J82" s="378" t="s">
        <v>523</v>
      </c>
      <c r="K82" s="397" t="s">
        <v>51</v>
      </c>
      <c r="L82" s="549">
        <v>0.28000000000000003</v>
      </c>
      <c r="M82" s="450">
        <f t="shared" si="1"/>
        <v>0</v>
      </c>
      <c r="N82" s="437">
        <v>0.28000000000000003</v>
      </c>
      <c r="O82" s="437" t="b">
        <v>1</v>
      </c>
    </row>
    <row r="83" spans="1:15" ht="38.25" x14ac:dyDescent="0.2">
      <c r="A83" s="391">
        <v>69</v>
      </c>
      <c r="B83" s="372" t="s">
        <v>551</v>
      </c>
      <c r="C83" s="373">
        <v>0.06</v>
      </c>
      <c r="D83" s="441">
        <v>0.06</v>
      </c>
      <c r="E83" s="374" t="s">
        <v>46</v>
      </c>
      <c r="F83" s="375" t="s">
        <v>57</v>
      </c>
      <c r="G83" s="376" t="s">
        <v>552</v>
      </c>
      <c r="H83" s="478" t="s">
        <v>553</v>
      </c>
      <c r="I83" s="377" t="s">
        <v>1334</v>
      </c>
      <c r="J83" s="378" t="s">
        <v>523</v>
      </c>
      <c r="K83" s="397" t="s">
        <v>51</v>
      </c>
      <c r="L83" s="549">
        <v>0.06</v>
      </c>
      <c r="M83" s="450">
        <f t="shared" si="1"/>
        <v>0</v>
      </c>
      <c r="N83" s="437">
        <v>0.06</v>
      </c>
      <c r="O83" s="437" t="b">
        <v>1</v>
      </c>
    </row>
    <row r="84" spans="1:15" ht="38.25" x14ac:dyDescent="0.2">
      <c r="A84" s="391">
        <v>70</v>
      </c>
      <c r="B84" s="372" t="s">
        <v>555</v>
      </c>
      <c r="C84" s="373">
        <v>0.1</v>
      </c>
      <c r="D84" s="441">
        <v>0.1</v>
      </c>
      <c r="E84" s="374" t="s">
        <v>46</v>
      </c>
      <c r="F84" s="375" t="s">
        <v>57</v>
      </c>
      <c r="G84" s="376" t="s">
        <v>552</v>
      </c>
      <c r="H84" s="478" t="s">
        <v>556</v>
      </c>
      <c r="I84" s="377" t="s">
        <v>1334</v>
      </c>
      <c r="J84" s="378" t="s">
        <v>523</v>
      </c>
      <c r="K84" s="397" t="s">
        <v>51</v>
      </c>
      <c r="L84" s="549">
        <v>0.1</v>
      </c>
      <c r="M84" s="450">
        <f t="shared" si="1"/>
        <v>0</v>
      </c>
      <c r="N84" s="437">
        <v>0.1</v>
      </c>
      <c r="O84" s="437" t="b">
        <v>1</v>
      </c>
    </row>
    <row r="85" spans="1:15" ht="38.25" x14ac:dyDescent="0.2">
      <c r="A85" s="391">
        <v>71</v>
      </c>
      <c r="B85" s="372" t="s">
        <v>558</v>
      </c>
      <c r="C85" s="373">
        <v>0.1</v>
      </c>
      <c r="D85" s="441">
        <v>0.1</v>
      </c>
      <c r="E85" s="374" t="s">
        <v>46</v>
      </c>
      <c r="F85" s="375" t="s">
        <v>57</v>
      </c>
      <c r="G85" s="376" t="s">
        <v>552</v>
      </c>
      <c r="H85" s="478" t="s">
        <v>559</v>
      </c>
      <c r="I85" s="377" t="s">
        <v>1334</v>
      </c>
      <c r="J85" s="378" t="s">
        <v>560</v>
      </c>
      <c r="K85" s="397" t="s">
        <v>51</v>
      </c>
      <c r="L85" s="549">
        <v>0.1</v>
      </c>
      <c r="M85" s="450">
        <f t="shared" si="1"/>
        <v>0</v>
      </c>
      <c r="N85" s="437">
        <v>0.1</v>
      </c>
      <c r="O85" s="437" t="b">
        <v>1</v>
      </c>
    </row>
    <row r="86" spans="1:15" ht="38.25" x14ac:dyDescent="0.2">
      <c r="A86" s="391">
        <v>72</v>
      </c>
      <c r="B86" s="372" t="s">
        <v>562</v>
      </c>
      <c r="C86" s="373">
        <v>0.1</v>
      </c>
      <c r="D86" s="441">
        <v>0.1</v>
      </c>
      <c r="E86" s="374" t="s">
        <v>46</v>
      </c>
      <c r="F86" s="375" t="s">
        <v>57</v>
      </c>
      <c r="G86" s="376" t="s">
        <v>552</v>
      </c>
      <c r="H86" s="478" t="s">
        <v>563</v>
      </c>
      <c r="I86" s="377" t="s">
        <v>1334</v>
      </c>
      <c r="J86" s="378" t="s">
        <v>565</v>
      </c>
      <c r="K86" s="397" t="s">
        <v>51</v>
      </c>
      <c r="L86" s="549">
        <v>0.1</v>
      </c>
      <c r="M86" s="450">
        <f t="shared" si="1"/>
        <v>0</v>
      </c>
      <c r="N86" s="437">
        <v>0.1</v>
      </c>
      <c r="O86" s="437" t="b">
        <v>1</v>
      </c>
    </row>
    <row r="87" spans="1:15" ht="38.25" x14ac:dyDescent="0.2">
      <c r="A87" s="391">
        <v>73</v>
      </c>
      <c r="B87" s="372" t="s">
        <v>566</v>
      </c>
      <c r="C87" s="373">
        <v>0.05</v>
      </c>
      <c r="D87" s="441">
        <v>0.05</v>
      </c>
      <c r="E87" s="374" t="s">
        <v>46</v>
      </c>
      <c r="F87" s="375" t="s">
        <v>57</v>
      </c>
      <c r="G87" s="376" t="s">
        <v>552</v>
      </c>
      <c r="H87" s="478" t="s">
        <v>567</v>
      </c>
      <c r="I87" s="377" t="s">
        <v>1334</v>
      </c>
      <c r="J87" s="378" t="s">
        <v>523</v>
      </c>
      <c r="K87" s="397" t="s">
        <v>51</v>
      </c>
      <c r="L87" s="549">
        <v>0.05</v>
      </c>
      <c r="M87" s="450">
        <f t="shared" si="1"/>
        <v>0</v>
      </c>
      <c r="N87" s="437">
        <v>0.05</v>
      </c>
      <c r="O87" s="437" t="b">
        <v>1</v>
      </c>
    </row>
    <row r="88" spans="1:15" ht="38.25" x14ac:dyDescent="0.2">
      <c r="A88" s="391">
        <v>74</v>
      </c>
      <c r="B88" s="372" t="s">
        <v>569</v>
      </c>
      <c r="C88" s="373">
        <v>0.06</v>
      </c>
      <c r="D88" s="441">
        <v>0.06</v>
      </c>
      <c r="E88" s="374" t="s">
        <v>46</v>
      </c>
      <c r="F88" s="375" t="s">
        <v>57</v>
      </c>
      <c r="G88" s="376" t="s">
        <v>552</v>
      </c>
      <c r="H88" s="478" t="s">
        <v>570</v>
      </c>
      <c r="I88" s="377" t="s">
        <v>1334</v>
      </c>
      <c r="J88" s="378" t="s">
        <v>523</v>
      </c>
      <c r="K88" s="397" t="s">
        <v>51</v>
      </c>
      <c r="L88" s="549">
        <v>0.06</v>
      </c>
      <c r="M88" s="450">
        <f t="shared" si="1"/>
        <v>0</v>
      </c>
      <c r="N88" s="437">
        <v>0.06</v>
      </c>
      <c r="O88" s="437" t="b">
        <v>1</v>
      </c>
    </row>
    <row r="89" spans="1:15" ht="38.25" x14ac:dyDescent="0.2">
      <c r="A89" s="391">
        <v>75</v>
      </c>
      <c r="B89" s="372" t="s">
        <v>571</v>
      </c>
      <c r="C89" s="373">
        <v>0.23</v>
      </c>
      <c r="D89" s="441">
        <v>0.23</v>
      </c>
      <c r="E89" s="374" t="s">
        <v>46</v>
      </c>
      <c r="F89" s="375" t="s">
        <v>57</v>
      </c>
      <c r="G89" s="376" t="s">
        <v>552</v>
      </c>
      <c r="H89" s="478" t="s">
        <v>572</v>
      </c>
      <c r="I89" s="377" t="s">
        <v>1334</v>
      </c>
      <c r="J89" s="378" t="s">
        <v>565</v>
      </c>
      <c r="K89" s="397" t="s">
        <v>51</v>
      </c>
      <c r="L89" s="549">
        <v>0.23</v>
      </c>
      <c r="M89" s="450">
        <f t="shared" si="1"/>
        <v>0</v>
      </c>
      <c r="N89" s="437">
        <v>0.23</v>
      </c>
      <c r="O89" s="437" t="b">
        <v>1</v>
      </c>
    </row>
    <row r="90" spans="1:15" ht="38.25" x14ac:dyDescent="0.2">
      <c r="A90" s="391">
        <v>76</v>
      </c>
      <c r="B90" s="372" t="s">
        <v>573</v>
      </c>
      <c r="C90" s="373">
        <v>0.24</v>
      </c>
      <c r="D90" s="441">
        <v>0.24</v>
      </c>
      <c r="E90" s="374" t="s">
        <v>46</v>
      </c>
      <c r="F90" s="375" t="s">
        <v>57</v>
      </c>
      <c r="G90" s="376" t="s">
        <v>574</v>
      </c>
      <c r="H90" s="478" t="s">
        <v>575</v>
      </c>
      <c r="I90" s="377" t="s">
        <v>1334</v>
      </c>
      <c r="J90" s="378" t="s">
        <v>523</v>
      </c>
      <c r="K90" s="397" t="s">
        <v>51</v>
      </c>
      <c r="L90" s="549">
        <v>0.24</v>
      </c>
      <c r="M90" s="450">
        <f t="shared" si="1"/>
        <v>0</v>
      </c>
      <c r="N90" s="437">
        <v>0.24</v>
      </c>
      <c r="O90" s="437" t="b">
        <v>1</v>
      </c>
    </row>
    <row r="91" spans="1:15" ht="38.25" x14ac:dyDescent="0.2">
      <c r="A91" s="391">
        <v>77</v>
      </c>
      <c r="B91" s="372" t="s">
        <v>576</v>
      </c>
      <c r="C91" s="373">
        <v>0.16</v>
      </c>
      <c r="D91" s="441">
        <v>0.16</v>
      </c>
      <c r="E91" s="374" t="s">
        <v>46</v>
      </c>
      <c r="F91" s="375" t="s">
        <v>57</v>
      </c>
      <c r="G91" s="376" t="s">
        <v>574</v>
      </c>
      <c r="H91" s="478" t="s">
        <v>577</v>
      </c>
      <c r="I91" s="377" t="s">
        <v>1334</v>
      </c>
      <c r="J91" s="378" t="s">
        <v>523</v>
      </c>
      <c r="K91" s="397" t="s">
        <v>51</v>
      </c>
      <c r="L91" s="549">
        <v>0.16</v>
      </c>
      <c r="M91" s="450">
        <f t="shared" si="1"/>
        <v>0</v>
      </c>
      <c r="N91" s="437">
        <v>0.16</v>
      </c>
      <c r="O91" s="437" t="b">
        <v>1</v>
      </c>
    </row>
    <row r="92" spans="1:15" ht="38.25" x14ac:dyDescent="0.2">
      <c r="A92" s="391">
        <v>78</v>
      </c>
      <c r="B92" s="372" t="s">
        <v>578</v>
      </c>
      <c r="C92" s="373">
        <v>1.33</v>
      </c>
      <c r="D92" s="441">
        <v>1.33</v>
      </c>
      <c r="E92" s="374" t="s">
        <v>46</v>
      </c>
      <c r="F92" s="375" t="s">
        <v>57</v>
      </c>
      <c r="G92" s="376" t="s">
        <v>574</v>
      </c>
      <c r="H92" s="478" t="s">
        <v>579</v>
      </c>
      <c r="I92" s="377" t="s">
        <v>1334</v>
      </c>
      <c r="J92" s="378" t="s">
        <v>523</v>
      </c>
      <c r="K92" s="397" t="s">
        <v>51</v>
      </c>
      <c r="L92" s="549">
        <v>1.33</v>
      </c>
      <c r="M92" s="450">
        <f t="shared" si="1"/>
        <v>0</v>
      </c>
      <c r="N92" s="437">
        <v>1.33</v>
      </c>
      <c r="O92" s="437" t="b">
        <v>1</v>
      </c>
    </row>
    <row r="93" spans="1:15" ht="38.25" x14ac:dyDescent="0.2">
      <c r="A93" s="391">
        <v>79</v>
      </c>
      <c r="B93" s="372" t="s">
        <v>580</v>
      </c>
      <c r="C93" s="373">
        <v>0.21</v>
      </c>
      <c r="D93" s="441">
        <v>0.21</v>
      </c>
      <c r="E93" s="374" t="s">
        <v>46</v>
      </c>
      <c r="F93" s="375" t="s">
        <v>57</v>
      </c>
      <c r="G93" s="376" t="s">
        <v>574</v>
      </c>
      <c r="H93" s="478" t="s">
        <v>581</v>
      </c>
      <c r="I93" s="377" t="s">
        <v>1334</v>
      </c>
      <c r="J93" s="378" t="s">
        <v>523</v>
      </c>
      <c r="K93" s="397" t="s">
        <v>51</v>
      </c>
      <c r="L93" s="549">
        <v>0.21</v>
      </c>
      <c r="M93" s="450">
        <f t="shared" si="1"/>
        <v>0</v>
      </c>
      <c r="N93" s="437">
        <v>0.21</v>
      </c>
      <c r="O93" s="437" t="b">
        <v>1</v>
      </c>
    </row>
    <row r="94" spans="1:15" ht="38.25" x14ac:dyDescent="0.2">
      <c r="A94" s="391">
        <v>80</v>
      </c>
      <c r="B94" s="372" t="s">
        <v>583</v>
      </c>
      <c r="C94" s="373">
        <v>0.65</v>
      </c>
      <c r="D94" s="441">
        <v>0.65</v>
      </c>
      <c r="E94" s="374" t="s">
        <v>46</v>
      </c>
      <c r="F94" s="375" t="s">
        <v>57</v>
      </c>
      <c r="G94" s="376" t="s">
        <v>574</v>
      </c>
      <c r="H94" s="478" t="s">
        <v>584</v>
      </c>
      <c r="I94" s="377" t="s">
        <v>1334</v>
      </c>
      <c r="J94" s="378" t="s">
        <v>523</v>
      </c>
      <c r="K94" s="397" t="s">
        <v>51</v>
      </c>
      <c r="L94" s="549">
        <v>0.65</v>
      </c>
      <c r="M94" s="450">
        <f t="shared" si="1"/>
        <v>0</v>
      </c>
      <c r="N94" s="437">
        <v>0.65</v>
      </c>
      <c r="O94" s="437" t="b">
        <v>1</v>
      </c>
    </row>
    <row r="95" spans="1:15" ht="38.25" x14ac:dyDescent="0.2">
      <c r="A95" s="391">
        <v>81</v>
      </c>
      <c r="B95" s="372" t="s">
        <v>585</v>
      </c>
      <c r="C95" s="373">
        <v>0.14000000000000001</v>
      </c>
      <c r="D95" s="441">
        <v>0.14000000000000001</v>
      </c>
      <c r="E95" s="374" t="s">
        <v>46</v>
      </c>
      <c r="F95" s="375" t="s">
        <v>57</v>
      </c>
      <c r="G95" s="376" t="s">
        <v>586</v>
      </c>
      <c r="H95" s="478" t="s">
        <v>587</v>
      </c>
      <c r="I95" s="377" t="s">
        <v>1334</v>
      </c>
      <c r="J95" s="378" t="s">
        <v>523</v>
      </c>
      <c r="K95" s="397" t="s">
        <v>51</v>
      </c>
      <c r="L95" s="549">
        <v>0.14000000000000001</v>
      </c>
      <c r="M95" s="450">
        <f t="shared" si="1"/>
        <v>0</v>
      </c>
      <c r="N95" s="437">
        <v>0.14000000000000001</v>
      </c>
      <c r="O95" s="437" t="b">
        <v>1</v>
      </c>
    </row>
    <row r="96" spans="1:15" ht="38.25" x14ac:dyDescent="0.2">
      <c r="A96" s="391">
        <v>82</v>
      </c>
      <c r="B96" s="372" t="s">
        <v>1265</v>
      </c>
      <c r="C96" s="373">
        <v>0.09</v>
      </c>
      <c r="D96" s="441">
        <v>0.09</v>
      </c>
      <c r="E96" s="374" t="s">
        <v>46</v>
      </c>
      <c r="F96" s="375" t="s">
        <v>57</v>
      </c>
      <c r="G96" s="376" t="s">
        <v>586</v>
      </c>
      <c r="H96" s="478" t="s">
        <v>590</v>
      </c>
      <c r="I96" s="377" t="s">
        <v>1334</v>
      </c>
      <c r="J96" s="378" t="s">
        <v>523</v>
      </c>
      <c r="K96" s="397" t="s">
        <v>51</v>
      </c>
      <c r="L96" s="549">
        <v>0.09</v>
      </c>
      <c r="M96" s="450">
        <f t="shared" si="1"/>
        <v>0</v>
      </c>
      <c r="N96" s="437">
        <v>0.09</v>
      </c>
      <c r="O96" s="437" t="b">
        <v>1</v>
      </c>
    </row>
    <row r="97" spans="1:15" ht="38.25" x14ac:dyDescent="0.2">
      <c r="A97" s="391">
        <v>83</v>
      </c>
      <c r="B97" s="372" t="s">
        <v>1266</v>
      </c>
      <c r="C97" s="373">
        <v>0.51</v>
      </c>
      <c r="D97" s="441">
        <v>0.51</v>
      </c>
      <c r="E97" s="374" t="s">
        <v>46</v>
      </c>
      <c r="F97" s="375" t="s">
        <v>57</v>
      </c>
      <c r="G97" s="376" t="s">
        <v>586</v>
      </c>
      <c r="H97" s="478" t="s">
        <v>592</v>
      </c>
      <c r="I97" s="377" t="s">
        <v>1334</v>
      </c>
      <c r="J97" s="378" t="s">
        <v>523</v>
      </c>
      <c r="K97" s="397" t="s">
        <v>51</v>
      </c>
      <c r="L97" s="549">
        <v>0.51</v>
      </c>
      <c r="M97" s="450">
        <f t="shared" si="1"/>
        <v>0</v>
      </c>
      <c r="N97" s="437">
        <v>0.51</v>
      </c>
      <c r="O97" s="437" t="b">
        <v>1</v>
      </c>
    </row>
    <row r="98" spans="1:15" ht="38.25" x14ac:dyDescent="0.2">
      <c r="A98" s="391">
        <v>84</v>
      </c>
      <c r="B98" s="372" t="s">
        <v>1267</v>
      </c>
      <c r="C98" s="373">
        <v>0.23</v>
      </c>
      <c r="D98" s="441">
        <v>0.23</v>
      </c>
      <c r="E98" s="374" t="s">
        <v>46</v>
      </c>
      <c r="F98" s="375" t="s">
        <v>57</v>
      </c>
      <c r="G98" s="376" t="s">
        <v>430</v>
      </c>
      <c r="H98" s="478" t="s">
        <v>595</v>
      </c>
      <c r="I98" s="377" t="s">
        <v>1334</v>
      </c>
      <c r="J98" s="378" t="s">
        <v>523</v>
      </c>
      <c r="K98" s="397" t="s">
        <v>51</v>
      </c>
      <c r="L98" s="549">
        <v>0.23</v>
      </c>
      <c r="M98" s="450">
        <f t="shared" si="1"/>
        <v>0</v>
      </c>
      <c r="N98" s="437">
        <v>0.23</v>
      </c>
      <c r="O98" s="437" t="b">
        <v>1</v>
      </c>
    </row>
    <row r="99" spans="1:15" ht="38.25" x14ac:dyDescent="0.2">
      <c r="A99" s="391">
        <v>85</v>
      </c>
      <c r="B99" s="372" t="s">
        <v>1268</v>
      </c>
      <c r="C99" s="373">
        <v>0.2</v>
      </c>
      <c r="D99" s="441">
        <v>0.2</v>
      </c>
      <c r="E99" s="374" t="s">
        <v>46</v>
      </c>
      <c r="F99" s="375" t="s">
        <v>57</v>
      </c>
      <c r="G99" s="376" t="s">
        <v>430</v>
      </c>
      <c r="H99" s="478" t="s">
        <v>597</v>
      </c>
      <c r="I99" s="377" t="s">
        <v>1334</v>
      </c>
      <c r="J99" s="378" t="s">
        <v>565</v>
      </c>
      <c r="K99" s="397" t="s">
        <v>51</v>
      </c>
      <c r="L99" s="549">
        <v>0.2</v>
      </c>
      <c r="M99" s="450">
        <f t="shared" si="1"/>
        <v>0</v>
      </c>
      <c r="N99" s="437">
        <v>0.2</v>
      </c>
      <c r="O99" s="437" t="b">
        <v>1</v>
      </c>
    </row>
    <row r="100" spans="1:15" ht="38.25" x14ac:dyDescent="0.2">
      <c r="A100" s="391">
        <v>86</v>
      </c>
      <c r="B100" s="372" t="s">
        <v>1269</v>
      </c>
      <c r="C100" s="373">
        <v>0.15</v>
      </c>
      <c r="D100" s="441">
        <v>0.15</v>
      </c>
      <c r="E100" s="374" t="s">
        <v>46</v>
      </c>
      <c r="F100" s="375" t="s">
        <v>57</v>
      </c>
      <c r="G100" s="376" t="s">
        <v>430</v>
      </c>
      <c r="H100" s="478" t="s">
        <v>599</v>
      </c>
      <c r="I100" s="377" t="s">
        <v>1334</v>
      </c>
      <c r="J100" s="378" t="s">
        <v>523</v>
      </c>
      <c r="K100" s="397" t="s">
        <v>51</v>
      </c>
      <c r="L100" s="549">
        <v>0.15</v>
      </c>
      <c r="M100" s="450">
        <f t="shared" si="1"/>
        <v>0</v>
      </c>
      <c r="N100" s="437">
        <v>0.15</v>
      </c>
      <c r="O100" s="437" t="b">
        <v>1</v>
      </c>
    </row>
    <row r="101" spans="1:15" ht="38.25" x14ac:dyDescent="0.2">
      <c r="A101" s="391">
        <v>87</v>
      </c>
      <c r="B101" s="372" t="s">
        <v>1270</v>
      </c>
      <c r="C101" s="373">
        <v>0.48</v>
      </c>
      <c r="D101" s="441">
        <v>0.48</v>
      </c>
      <c r="E101" s="374" t="s">
        <v>46</v>
      </c>
      <c r="F101" s="375" t="s">
        <v>57</v>
      </c>
      <c r="G101" s="376" t="s">
        <v>430</v>
      </c>
      <c r="H101" s="478" t="s">
        <v>601</v>
      </c>
      <c r="I101" s="377" t="s">
        <v>1334</v>
      </c>
      <c r="J101" s="378" t="s">
        <v>565</v>
      </c>
      <c r="K101" s="397" t="s">
        <v>51</v>
      </c>
      <c r="L101" s="549">
        <v>0.48</v>
      </c>
      <c r="M101" s="450">
        <f t="shared" si="1"/>
        <v>0</v>
      </c>
      <c r="N101" s="437">
        <v>0.48</v>
      </c>
      <c r="O101" s="437" t="b">
        <v>1</v>
      </c>
    </row>
    <row r="102" spans="1:15" ht="38.25" x14ac:dyDescent="0.2">
      <c r="A102" s="391">
        <v>88</v>
      </c>
      <c r="B102" s="372" t="s">
        <v>1271</v>
      </c>
      <c r="C102" s="373">
        <v>0.53</v>
      </c>
      <c r="D102" s="441">
        <v>0.53</v>
      </c>
      <c r="E102" s="374" t="s">
        <v>46</v>
      </c>
      <c r="F102" s="375" t="s">
        <v>57</v>
      </c>
      <c r="G102" s="376" t="s">
        <v>424</v>
      </c>
      <c r="H102" s="478" t="s">
        <v>603</v>
      </c>
      <c r="I102" s="377" t="s">
        <v>1334</v>
      </c>
      <c r="J102" s="378" t="s">
        <v>523</v>
      </c>
      <c r="K102" s="397" t="s">
        <v>51</v>
      </c>
      <c r="L102" s="549">
        <v>0.53</v>
      </c>
      <c r="M102" s="450">
        <f t="shared" si="1"/>
        <v>0</v>
      </c>
      <c r="N102" s="437">
        <v>0.53</v>
      </c>
      <c r="O102" s="437" t="b">
        <v>1</v>
      </c>
    </row>
    <row r="103" spans="1:15" ht="63.75" x14ac:dyDescent="0.2">
      <c r="A103" s="391">
        <v>89</v>
      </c>
      <c r="B103" s="372" t="s">
        <v>1272</v>
      </c>
      <c r="C103" s="373">
        <v>0.21</v>
      </c>
      <c r="D103" s="441">
        <v>0.21</v>
      </c>
      <c r="E103" s="374" t="s">
        <v>46</v>
      </c>
      <c r="F103" s="375" t="s">
        <v>57</v>
      </c>
      <c r="G103" s="376" t="s">
        <v>424</v>
      </c>
      <c r="H103" s="478" t="s">
        <v>1184</v>
      </c>
      <c r="I103" s="377" t="s">
        <v>1334</v>
      </c>
      <c r="J103" s="378" t="s">
        <v>565</v>
      </c>
      <c r="K103" s="397" t="s">
        <v>51</v>
      </c>
      <c r="L103" s="549">
        <v>0.21</v>
      </c>
      <c r="M103" s="450">
        <f t="shared" si="1"/>
        <v>0</v>
      </c>
      <c r="N103" s="437">
        <v>0.21</v>
      </c>
      <c r="O103" s="437" t="b">
        <v>1</v>
      </c>
    </row>
    <row r="104" spans="1:15" ht="38.25" x14ac:dyDescent="0.2">
      <c r="A104" s="391">
        <v>90</v>
      </c>
      <c r="B104" s="372" t="s">
        <v>604</v>
      </c>
      <c r="C104" s="373">
        <v>0.78</v>
      </c>
      <c r="D104" s="441">
        <v>0.78</v>
      </c>
      <c r="E104" s="374" t="s">
        <v>46</v>
      </c>
      <c r="F104" s="375" t="s">
        <v>57</v>
      </c>
      <c r="G104" s="376" t="s">
        <v>424</v>
      </c>
      <c r="H104" s="478" t="s">
        <v>605</v>
      </c>
      <c r="I104" s="377" t="s">
        <v>1334</v>
      </c>
      <c r="J104" s="378" t="s">
        <v>565</v>
      </c>
      <c r="K104" s="397" t="s">
        <v>51</v>
      </c>
      <c r="L104" s="549">
        <v>0.78</v>
      </c>
      <c r="M104" s="450">
        <f t="shared" si="1"/>
        <v>0</v>
      </c>
      <c r="N104" s="437">
        <v>0.78</v>
      </c>
      <c r="O104" s="437" t="b">
        <v>1</v>
      </c>
    </row>
    <row r="105" spans="1:15" ht="38.25" x14ac:dyDescent="0.2">
      <c r="A105" s="391">
        <v>91</v>
      </c>
      <c r="B105" s="372" t="s">
        <v>607</v>
      </c>
      <c r="C105" s="373">
        <v>0.1</v>
      </c>
      <c r="D105" s="441">
        <v>0.1</v>
      </c>
      <c r="E105" s="374" t="s">
        <v>46</v>
      </c>
      <c r="F105" s="375" t="s">
        <v>608</v>
      </c>
      <c r="G105" s="376" t="s">
        <v>552</v>
      </c>
      <c r="H105" s="478" t="s">
        <v>609</v>
      </c>
      <c r="I105" s="377" t="s">
        <v>1334</v>
      </c>
      <c r="J105" s="379" t="s">
        <v>465</v>
      </c>
      <c r="K105" s="397" t="s">
        <v>51</v>
      </c>
      <c r="L105" s="549">
        <v>0.1</v>
      </c>
      <c r="M105" s="450">
        <f t="shared" si="1"/>
        <v>0</v>
      </c>
      <c r="N105" s="437">
        <v>0.1</v>
      </c>
      <c r="O105" s="437" t="b">
        <v>1</v>
      </c>
    </row>
    <row r="106" spans="1:15" ht="38.25" x14ac:dyDescent="0.2">
      <c r="A106" s="391">
        <v>92</v>
      </c>
      <c r="B106" s="372" t="s">
        <v>1203</v>
      </c>
      <c r="C106" s="373">
        <v>0.3</v>
      </c>
      <c r="D106" s="441">
        <v>0.3</v>
      </c>
      <c r="E106" s="374" t="s">
        <v>46</v>
      </c>
      <c r="F106" s="375" t="s">
        <v>57</v>
      </c>
      <c r="G106" s="376" t="s">
        <v>1210</v>
      </c>
      <c r="H106" s="478"/>
      <c r="I106" s="377" t="s">
        <v>1334</v>
      </c>
      <c r="J106" s="379" t="s">
        <v>1212</v>
      </c>
      <c r="K106" s="397" t="s">
        <v>51</v>
      </c>
      <c r="L106" s="549">
        <v>0.3</v>
      </c>
      <c r="M106" s="450">
        <f t="shared" si="1"/>
        <v>0</v>
      </c>
      <c r="N106" s="437">
        <v>0.3</v>
      </c>
      <c r="O106" s="437" t="b">
        <v>1</v>
      </c>
    </row>
    <row r="107" spans="1:15" s="573" customFormat="1" ht="51" x14ac:dyDescent="0.2">
      <c r="A107" s="391">
        <v>93</v>
      </c>
      <c r="B107" s="586" t="s">
        <v>1204</v>
      </c>
      <c r="C107" s="587">
        <v>0.41</v>
      </c>
      <c r="D107" s="588">
        <v>0.41</v>
      </c>
      <c r="E107" s="578" t="s">
        <v>46</v>
      </c>
      <c r="F107" s="579" t="s">
        <v>57</v>
      </c>
      <c r="G107" s="580" t="s">
        <v>1211</v>
      </c>
      <c r="H107" s="589"/>
      <c r="I107" s="590" t="s">
        <v>1334</v>
      </c>
      <c r="J107" s="540" t="s">
        <v>1212</v>
      </c>
      <c r="K107" s="397" t="s">
        <v>51</v>
      </c>
      <c r="L107" s="570">
        <v>0.41</v>
      </c>
      <c r="M107" s="450">
        <f t="shared" si="1"/>
        <v>0</v>
      </c>
      <c r="N107" s="573">
        <v>0.41</v>
      </c>
      <c r="O107" s="573" t="b">
        <v>1</v>
      </c>
    </row>
    <row r="108" spans="1:15" ht="27" x14ac:dyDescent="0.2">
      <c r="A108" s="369" t="s">
        <v>645</v>
      </c>
      <c r="B108" s="364" t="s">
        <v>1442</v>
      </c>
      <c r="C108" s="370">
        <v>20.820000000000004</v>
      </c>
      <c r="D108" s="362">
        <v>20.820000000000004</v>
      </c>
      <c r="E108" s="365"/>
      <c r="F108" s="366"/>
      <c r="G108" s="367"/>
      <c r="H108" s="449"/>
      <c r="I108" s="368"/>
      <c r="J108" s="368"/>
      <c r="K108" s="368"/>
      <c r="L108" s="549" t="e">
        <f>VLOOKUP(B108,'[1]DM TH2025'!$B$12:$C$111,2,1)</f>
        <v>#N/A</v>
      </c>
      <c r="N108" s="437">
        <v>26.820000000000004</v>
      </c>
      <c r="O108" s="437" t="b">
        <v>0</v>
      </c>
    </row>
    <row r="109" spans="1:15" s="448" customFormat="1" ht="38.25" x14ac:dyDescent="0.2">
      <c r="A109" s="391">
        <v>3</v>
      </c>
      <c r="B109" s="392" t="s">
        <v>95</v>
      </c>
      <c r="C109" s="451">
        <v>0.13</v>
      </c>
      <c r="D109" s="393">
        <v>0.13</v>
      </c>
      <c r="E109" s="366" t="s">
        <v>96</v>
      </c>
      <c r="F109" s="366" t="s">
        <v>97</v>
      </c>
      <c r="G109" s="368" t="s">
        <v>98</v>
      </c>
      <c r="H109" s="368" t="s">
        <v>99</v>
      </c>
      <c r="I109" s="452" t="s">
        <v>1334</v>
      </c>
      <c r="J109" s="397" t="s">
        <v>51</v>
      </c>
      <c r="K109" s="397" t="s">
        <v>1437</v>
      </c>
      <c r="L109" s="549">
        <v>0.27</v>
      </c>
      <c r="M109" s="450">
        <f>C109-L109</f>
        <v>-0.14000000000000001</v>
      </c>
      <c r="N109" s="448">
        <v>0.13</v>
      </c>
      <c r="O109" s="437" t="b">
        <v>1</v>
      </c>
    </row>
    <row r="110" spans="1:15" ht="76.5" x14ac:dyDescent="0.2">
      <c r="A110" s="391" t="s">
        <v>152</v>
      </c>
      <c r="B110" s="372" t="s">
        <v>147</v>
      </c>
      <c r="C110" s="373">
        <v>0.7</v>
      </c>
      <c r="D110" s="469">
        <v>0.7</v>
      </c>
      <c r="E110" s="395" t="s">
        <v>46</v>
      </c>
      <c r="F110" s="464" t="s">
        <v>57</v>
      </c>
      <c r="G110" s="470" t="s">
        <v>98</v>
      </c>
      <c r="H110" s="442"/>
      <c r="I110" s="452" t="s">
        <v>1334</v>
      </c>
      <c r="J110" s="397" t="s">
        <v>51</v>
      </c>
      <c r="K110" s="397" t="s">
        <v>159</v>
      </c>
      <c r="L110" s="549">
        <f>VLOOKUP(B110,'[1]DM TH2025'!$B$12:$C$111,2,1)</f>
        <v>0.78</v>
      </c>
      <c r="N110" s="437">
        <v>0.7</v>
      </c>
      <c r="O110" s="437" t="b">
        <v>1</v>
      </c>
    </row>
    <row r="111" spans="1:15" ht="38.25" x14ac:dyDescent="0.2">
      <c r="A111" s="391" t="s">
        <v>160</v>
      </c>
      <c r="B111" s="392" t="s">
        <v>153</v>
      </c>
      <c r="C111" s="451">
        <v>7.0000000000000007E-2</v>
      </c>
      <c r="D111" s="393">
        <v>7.0000000000000007E-2</v>
      </c>
      <c r="E111" s="395" t="s">
        <v>154</v>
      </c>
      <c r="F111" s="464" t="s">
        <v>57</v>
      </c>
      <c r="G111" s="470" t="s">
        <v>155</v>
      </c>
      <c r="H111" s="368" t="s">
        <v>156</v>
      </c>
      <c r="I111" s="452" t="s">
        <v>1334</v>
      </c>
      <c r="J111" s="397" t="s">
        <v>1201</v>
      </c>
      <c r="K111" s="397" t="s">
        <v>159</v>
      </c>
      <c r="L111" s="549">
        <f>VLOOKUP(B111,'[1]DM TH2025'!$B$12:$C$111,2,1)</f>
        <v>10</v>
      </c>
      <c r="N111" s="437">
        <v>7.0000000000000007E-2</v>
      </c>
      <c r="O111" s="437" t="b">
        <v>1</v>
      </c>
    </row>
    <row r="112" spans="1:15" ht="38.25" x14ac:dyDescent="0.2">
      <c r="A112" s="391" t="s">
        <v>209</v>
      </c>
      <c r="B112" s="392" t="s">
        <v>223</v>
      </c>
      <c r="C112" s="451">
        <v>5</v>
      </c>
      <c r="D112" s="393">
        <v>5</v>
      </c>
      <c r="E112" s="395" t="s">
        <v>218</v>
      </c>
      <c r="F112" s="405" t="s">
        <v>88</v>
      </c>
      <c r="G112" s="368" t="s">
        <v>224</v>
      </c>
      <c r="H112" s="368"/>
      <c r="I112" s="398" t="s">
        <v>1334</v>
      </c>
      <c r="J112" s="397" t="s">
        <v>51</v>
      </c>
      <c r="K112" s="397" t="s">
        <v>1624</v>
      </c>
      <c r="L112" s="549">
        <f>VLOOKUP(B112,'[1]DM TH2025'!$B$12:$C$111,2,1)</f>
        <v>0.35</v>
      </c>
      <c r="N112" s="437">
        <v>5</v>
      </c>
      <c r="O112" s="437" t="b">
        <v>1</v>
      </c>
    </row>
    <row r="113" spans="1:15" ht="38.25" x14ac:dyDescent="0.2">
      <c r="A113" s="391" t="s">
        <v>263</v>
      </c>
      <c r="B113" s="392" t="s">
        <v>347</v>
      </c>
      <c r="C113" s="451">
        <v>6.2</v>
      </c>
      <c r="D113" s="413">
        <v>6.2</v>
      </c>
      <c r="E113" s="395" t="s">
        <v>46</v>
      </c>
      <c r="F113" s="405" t="s">
        <v>57</v>
      </c>
      <c r="G113" s="406" t="s">
        <v>298</v>
      </c>
      <c r="H113" s="471" t="s">
        <v>348</v>
      </c>
      <c r="I113" s="452" t="s">
        <v>1334</v>
      </c>
      <c r="J113" s="397" t="s">
        <v>51</v>
      </c>
      <c r="K113" s="397" t="s">
        <v>159</v>
      </c>
      <c r="L113" s="549">
        <f>VLOOKUP(B113,'[1]DM TH2025'!$B$12:$C$111,2,1)</f>
        <v>0.41</v>
      </c>
      <c r="M113" s="453"/>
      <c r="N113" s="448">
        <v>6.2</v>
      </c>
      <c r="O113" s="437" t="b">
        <v>1</v>
      </c>
    </row>
    <row r="114" spans="1:15" s="477" customFormat="1" ht="38.25" x14ac:dyDescent="0.2">
      <c r="A114" s="391" t="s">
        <v>296</v>
      </c>
      <c r="B114" s="372" t="s">
        <v>399</v>
      </c>
      <c r="C114" s="373">
        <v>1.9900000000000002</v>
      </c>
      <c r="D114" s="441">
        <v>1.9900000000000002</v>
      </c>
      <c r="E114" s="395" t="s">
        <v>400</v>
      </c>
      <c r="F114" s="395" t="s">
        <v>57</v>
      </c>
      <c r="G114" s="395" t="s">
        <v>219</v>
      </c>
      <c r="H114" s="442"/>
      <c r="I114" s="377" t="s">
        <v>1334</v>
      </c>
      <c r="J114" s="397" t="s">
        <v>1202</v>
      </c>
      <c r="K114" s="397" t="s">
        <v>159</v>
      </c>
      <c r="L114" s="549">
        <f>VLOOKUP(B114,'[1]DM TH2025'!$B$12:$C$111,2,1)</f>
        <v>0.41</v>
      </c>
      <c r="M114" s="453"/>
      <c r="N114" s="448">
        <v>1.9900000000000002</v>
      </c>
      <c r="O114" s="437" t="b">
        <v>1</v>
      </c>
    </row>
    <row r="115" spans="1:15" ht="63.75" x14ac:dyDescent="0.2">
      <c r="A115" s="391" t="s">
        <v>312</v>
      </c>
      <c r="B115" s="372" t="s">
        <v>415</v>
      </c>
      <c r="C115" s="373">
        <v>1.22</v>
      </c>
      <c r="D115" s="441">
        <v>1.22</v>
      </c>
      <c r="E115" s="395" t="s">
        <v>410</v>
      </c>
      <c r="F115" s="395" t="s">
        <v>57</v>
      </c>
      <c r="G115" s="395" t="s">
        <v>416</v>
      </c>
      <c r="H115" s="442" t="s">
        <v>417</v>
      </c>
      <c r="I115" s="377" t="s">
        <v>1334</v>
      </c>
      <c r="J115" s="397" t="s">
        <v>51</v>
      </c>
      <c r="K115" s="397" t="s">
        <v>159</v>
      </c>
      <c r="L115" s="549">
        <f>VLOOKUP(B115,'[1]DM TH2025'!$B$12:$C$111,2,1)</f>
        <v>28.96</v>
      </c>
      <c r="N115" s="437">
        <v>1.22</v>
      </c>
      <c r="O115" s="437" t="b">
        <v>1</v>
      </c>
    </row>
    <row r="116" spans="1:15" ht="63.75" x14ac:dyDescent="0.2">
      <c r="A116" s="391" t="s">
        <v>318</v>
      </c>
      <c r="B116" s="372" t="s">
        <v>418</v>
      </c>
      <c r="C116" s="373">
        <v>1.26</v>
      </c>
      <c r="D116" s="441">
        <v>1.26</v>
      </c>
      <c r="E116" s="395" t="s">
        <v>410</v>
      </c>
      <c r="F116" s="395" t="s">
        <v>57</v>
      </c>
      <c r="G116" s="395" t="s">
        <v>419</v>
      </c>
      <c r="H116" s="478" t="s">
        <v>420</v>
      </c>
      <c r="I116" s="377" t="s">
        <v>1334</v>
      </c>
      <c r="J116" s="397" t="s">
        <v>51</v>
      </c>
      <c r="K116" s="397" t="s">
        <v>159</v>
      </c>
      <c r="L116" s="549">
        <f>VLOOKUP(B116,'[1]DM TH2025'!$B$12:$C$111,2,1)</f>
        <v>28.96</v>
      </c>
      <c r="M116" s="453"/>
      <c r="N116" s="477">
        <v>1.26</v>
      </c>
      <c r="O116" s="437" t="b">
        <v>1</v>
      </c>
    </row>
    <row r="117" spans="1:15" ht="51" x14ac:dyDescent="0.2">
      <c r="A117" s="391" t="s">
        <v>323</v>
      </c>
      <c r="B117" s="372" t="s">
        <v>421</v>
      </c>
      <c r="C117" s="373">
        <v>0.21</v>
      </c>
      <c r="D117" s="441">
        <v>0.21</v>
      </c>
      <c r="E117" s="395" t="s">
        <v>46</v>
      </c>
      <c r="F117" s="395" t="s">
        <v>57</v>
      </c>
      <c r="G117" s="395" t="s">
        <v>422</v>
      </c>
      <c r="H117" s="442"/>
      <c r="I117" s="377" t="s">
        <v>1334</v>
      </c>
      <c r="J117" s="397" t="s">
        <v>51</v>
      </c>
      <c r="K117" s="397" t="s">
        <v>159</v>
      </c>
      <c r="L117" s="549">
        <f>VLOOKUP(B117,'[1]DM TH2025'!$B$12:$C$111,2,1)</f>
        <v>0.78</v>
      </c>
      <c r="N117" s="437">
        <v>0.21</v>
      </c>
      <c r="O117" s="437" t="b">
        <v>1</v>
      </c>
    </row>
    <row r="118" spans="1:15" ht="38.25" x14ac:dyDescent="0.2">
      <c r="A118" s="391" t="s">
        <v>330</v>
      </c>
      <c r="B118" s="372" t="s">
        <v>423</v>
      </c>
      <c r="C118" s="373">
        <v>0.75</v>
      </c>
      <c r="D118" s="441">
        <v>0.75</v>
      </c>
      <c r="E118" s="395" t="s">
        <v>410</v>
      </c>
      <c r="F118" s="395" t="s">
        <v>57</v>
      </c>
      <c r="G118" s="395" t="s">
        <v>424</v>
      </c>
      <c r="H118" s="442" t="s">
        <v>425</v>
      </c>
      <c r="I118" s="377" t="s">
        <v>1334</v>
      </c>
      <c r="J118" s="397" t="s">
        <v>51</v>
      </c>
      <c r="K118" s="397" t="s">
        <v>159</v>
      </c>
      <c r="L118" s="549">
        <f>VLOOKUP(B118,'[1]DM TH2025'!$B$12:$C$111,2,1)</f>
        <v>0.41</v>
      </c>
      <c r="N118" s="437">
        <v>0.75</v>
      </c>
      <c r="O118" s="437" t="b">
        <v>1</v>
      </c>
    </row>
    <row r="119" spans="1:15" ht="38.25" x14ac:dyDescent="0.2">
      <c r="A119" s="391" t="s">
        <v>333</v>
      </c>
      <c r="B119" s="372" t="s">
        <v>426</v>
      </c>
      <c r="C119" s="373">
        <v>1.23</v>
      </c>
      <c r="D119" s="441">
        <v>1.23</v>
      </c>
      <c r="E119" s="395" t="s">
        <v>410</v>
      </c>
      <c r="F119" s="395" t="s">
        <v>57</v>
      </c>
      <c r="G119" s="395" t="s">
        <v>427</v>
      </c>
      <c r="H119" s="442" t="s">
        <v>428</v>
      </c>
      <c r="I119" s="377" t="s">
        <v>1334</v>
      </c>
      <c r="J119" s="397" t="s">
        <v>51</v>
      </c>
      <c r="K119" s="397" t="s">
        <v>159</v>
      </c>
      <c r="L119" s="549">
        <f>VLOOKUP(B119,'[1]DM TH2025'!$B$12:$C$111,2,1)</f>
        <v>0.41</v>
      </c>
      <c r="N119" s="437">
        <v>1.23</v>
      </c>
      <c r="O119" s="437" t="b">
        <v>1</v>
      </c>
    </row>
    <row r="120" spans="1:15" ht="51" x14ac:dyDescent="0.2">
      <c r="A120" s="391" t="s">
        <v>338</v>
      </c>
      <c r="B120" s="372" t="s">
        <v>429</v>
      </c>
      <c r="C120" s="373">
        <v>0.38</v>
      </c>
      <c r="D120" s="441">
        <v>0.38</v>
      </c>
      <c r="E120" s="395" t="s">
        <v>410</v>
      </c>
      <c r="F120" s="395" t="s">
        <v>57</v>
      </c>
      <c r="G120" s="395" t="s">
        <v>430</v>
      </c>
      <c r="H120" s="442" t="s">
        <v>431</v>
      </c>
      <c r="I120" s="377" t="s">
        <v>1334</v>
      </c>
      <c r="J120" s="397" t="s">
        <v>51</v>
      </c>
      <c r="K120" s="397" t="s">
        <v>159</v>
      </c>
      <c r="L120" s="549">
        <f>VLOOKUP(B120,'[1]DM TH2025'!$B$12:$C$111,2,1)</f>
        <v>0.41</v>
      </c>
      <c r="N120" s="437">
        <v>0.38</v>
      </c>
      <c r="O120" s="437" t="b">
        <v>1</v>
      </c>
    </row>
    <row r="121" spans="1:15" ht="96" x14ac:dyDescent="0.2">
      <c r="A121" s="371" t="s">
        <v>70</v>
      </c>
      <c r="B121" s="372" t="s">
        <v>458</v>
      </c>
      <c r="C121" s="373">
        <v>1.43</v>
      </c>
      <c r="D121" s="441">
        <v>1.43</v>
      </c>
      <c r="E121" s="374" t="s">
        <v>211</v>
      </c>
      <c r="F121" s="375" t="s">
        <v>88</v>
      </c>
      <c r="G121" s="376" t="s">
        <v>212</v>
      </c>
      <c r="H121" s="442"/>
      <c r="I121" s="377" t="s">
        <v>1334</v>
      </c>
      <c r="J121" s="378" t="s">
        <v>460</v>
      </c>
      <c r="K121" s="378" t="s">
        <v>1437</v>
      </c>
      <c r="L121" s="549">
        <f>VLOOKUP(B121,'[1]DM TH2025'!$B$12:$C$111,2,1)</f>
        <v>0.3</v>
      </c>
      <c r="N121" s="437">
        <v>1.43</v>
      </c>
      <c r="O121" s="437" t="b">
        <v>1</v>
      </c>
    </row>
    <row r="122" spans="1:15" x14ac:dyDescent="0.2">
      <c r="A122" s="371"/>
      <c r="B122" s="592" t="s">
        <v>1467</v>
      </c>
      <c r="C122" s="373"/>
      <c r="D122" s="441"/>
      <c r="E122" s="374"/>
      <c r="F122" s="375"/>
      <c r="G122" s="376"/>
      <c r="H122" s="442"/>
      <c r="I122" s="377"/>
      <c r="J122" s="378"/>
      <c r="K122" s="378"/>
      <c r="L122" s="549"/>
      <c r="M122" s="562"/>
    </row>
    <row r="123" spans="1:15" ht="51" x14ac:dyDescent="0.2">
      <c r="A123" s="371">
        <v>1</v>
      </c>
      <c r="B123" s="372" t="s">
        <v>1468</v>
      </c>
      <c r="C123" s="593">
        <f>2500*13/10000</f>
        <v>3.25</v>
      </c>
      <c r="D123" s="441"/>
      <c r="E123" s="600" t="s">
        <v>1485</v>
      </c>
      <c r="F123" s="375" t="s">
        <v>57</v>
      </c>
      <c r="G123" s="376" t="s">
        <v>320</v>
      </c>
      <c r="H123" s="442"/>
      <c r="I123" s="605" t="s">
        <v>1494</v>
      </c>
      <c r="J123" s="378"/>
      <c r="K123" s="378" t="s">
        <v>1526</v>
      </c>
      <c r="L123" s="549"/>
      <c r="M123" s="562"/>
    </row>
    <row r="124" spans="1:15" ht="51" x14ac:dyDescent="0.2">
      <c r="A124" s="371">
        <v>2</v>
      </c>
      <c r="B124" s="372" t="s">
        <v>1469</v>
      </c>
      <c r="C124" s="593">
        <f>4600*10/10000</f>
        <v>4.5999999999999996</v>
      </c>
      <c r="D124" s="441"/>
      <c r="E124" s="600" t="s">
        <v>1486</v>
      </c>
      <c r="F124" s="375" t="s">
        <v>57</v>
      </c>
      <c r="G124" s="376" t="s">
        <v>1492</v>
      </c>
      <c r="H124" s="442"/>
      <c r="I124" s="605" t="s">
        <v>1495</v>
      </c>
      <c r="J124" s="378"/>
      <c r="K124" s="378" t="s">
        <v>1526</v>
      </c>
      <c r="L124" s="549"/>
      <c r="M124" s="562"/>
    </row>
    <row r="125" spans="1:15" ht="51" x14ac:dyDescent="0.2">
      <c r="A125" s="371">
        <v>3</v>
      </c>
      <c r="B125" s="372" t="s">
        <v>1470</v>
      </c>
      <c r="C125" s="593">
        <f>3500*10/10000</f>
        <v>3.5</v>
      </c>
      <c r="D125" s="441"/>
      <c r="E125" s="600" t="s">
        <v>1487</v>
      </c>
      <c r="F125" s="375" t="s">
        <v>57</v>
      </c>
      <c r="G125" s="376" t="s">
        <v>265</v>
      </c>
      <c r="H125" s="442"/>
      <c r="I125" s="605" t="s">
        <v>1496</v>
      </c>
      <c r="J125" s="378"/>
      <c r="K125" s="378" t="s">
        <v>1526</v>
      </c>
      <c r="L125" s="549"/>
      <c r="M125" s="562"/>
    </row>
    <row r="126" spans="1:15" ht="51" x14ac:dyDescent="0.2">
      <c r="A126" s="371">
        <v>4</v>
      </c>
      <c r="B126" s="372" t="s">
        <v>1471</v>
      </c>
      <c r="C126" s="594">
        <v>10.5</v>
      </c>
      <c r="D126" s="441"/>
      <c r="E126" s="600" t="s">
        <v>1487</v>
      </c>
      <c r="F126" s="375" t="s">
        <v>57</v>
      </c>
      <c r="G126" s="376" t="s">
        <v>224</v>
      </c>
      <c r="H126" s="442"/>
      <c r="I126" s="605" t="s">
        <v>1497</v>
      </c>
      <c r="J126" s="378"/>
      <c r="K126" s="378" t="s">
        <v>1526</v>
      </c>
      <c r="L126" s="549"/>
      <c r="M126" s="562"/>
    </row>
    <row r="127" spans="1:15" ht="38.25" x14ac:dyDescent="0.2">
      <c r="A127" s="371">
        <v>5</v>
      </c>
      <c r="B127" s="372" t="s">
        <v>1472</v>
      </c>
      <c r="C127" s="594">
        <v>1.87</v>
      </c>
      <c r="D127" s="441"/>
      <c r="E127" s="600" t="s">
        <v>1488</v>
      </c>
      <c r="F127" s="375" t="s">
        <v>57</v>
      </c>
      <c r="G127" s="376" t="s">
        <v>1379</v>
      </c>
      <c r="H127" s="442"/>
      <c r="I127" s="605" t="s">
        <v>1497</v>
      </c>
      <c r="J127" s="378"/>
      <c r="K127" s="378" t="s">
        <v>1526</v>
      </c>
      <c r="L127" s="549"/>
      <c r="M127" s="562"/>
    </row>
    <row r="128" spans="1:15" ht="63.75" x14ac:dyDescent="0.2">
      <c r="A128" s="371">
        <v>6</v>
      </c>
      <c r="B128" s="372" t="s">
        <v>1473</v>
      </c>
      <c r="C128" s="594">
        <v>0.5</v>
      </c>
      <c r="D128" s="441"/>
      <c r="E128" s="600" t="s">
        <v>1488</v>
      </c>
      <c r="F128" s="375" t="s">
        <v>57</v>
      </c>
      <c r="G128" s="376" t="s">
        <v>1379</v>
      </c>
      <c r="H128" s="442"/>
      <c r="I128" s="605" t="s">
        <v>1497</v>
      </c>
      <c r="J128" s="378"/>
      <c r="K128" s="378" t="s">
        <v>1526</v>
      </c>
      <c r="L128" s="549"/>
      <c r="M128" s="562"/>
    </row>
    <row r="129" spans="1:15" ht="51" x14ac:dyDescent="0.2">
      <c r="A129" s="371">
        <v>7</v>
      </c>
      <c r="B129" s="372" t="s">
        <v>1474</v>
      </c>
      <c r="C129" s="595">
        <v>3.95</v>
      </c>
      <c r="D129" s="441"/>
      <c r="E129" s="601" t="s">
        <v>1489</v>
      </c>
      <c r="F129" s="375" t="s">
        <v>57</v>
      </c>
      <c r="G129" s="376" t="s">
        <v>1493</v>
      </c>
      <c r="H129" s="442"/>
      <c r="I129" s="606" t="s">
        <v>1498</v>
      </c>
      <c r="J129" s="378"/>
      <c r="K129" s="378" t="s">
        <v>1526</v>
      </c>
      <c r="L129" s="549"/>
      <c r="M129" s="562"/>
    </row>
    <row r="130" spans="1:15" ht="25.5" x14ac:dyDescent="0.2">
      <c r="A130" s="371" t="s">
        <v>1133</v>
      </c>
      <c r="B130" s="372" t="s">
        <v>1475</v>
      </c>
      <c r="C130" s="596">
        <f>SUM(C131:C135)</f>
        <v>41.997489999999999</v>
      </c>
      <c r="D130" s="441"/>
      <c r="E130" s="602"/>
      <c r="F130" s="375"/>
      <c r="G130" s="376"/>
      <c r="H130" s="442"/>
      <c r="I130" s="607"/>
      <c r="J130" s="378"/>
      <c r="K130" s="378"/>
      <c r="L130" s="549"/>
      <c r="M130" s="562"/>
    </row>
    <row r="131" spans="1:15" ht="38.25" x14ac:dyDescent="0.2">
      <c r="A131" s="371">
        <v>8</v>
      </c>
      <c r="B131" s="372" t="s">
        <v>1476</v>
      </c>
      <c r="C131" s="595">
        <v>1.33</v>
      </c>
      <c r="D131" s="441"/>
      <c r="E131" s="601" t="s">
        <v>477</v>
      </c>
      <c r="F131" s="375" t="s">
        <v>608</v>
      </c>
      <c r="G131" s="376" t="s">
        <v>393</v>
      </c>
      <c r="H131" s="442"/>
      <c r="I131" s="608" t="s">
        <v>1499</v>
      </c>
      <c r="J131" s="378"/>
      <c r="K131" s="378" t="s">
        <v>1526</v>
      </c>
      <c r="L131" s="549"/>
      <c r="M131" s="562"/>
    </row>
    <row r="132" spans="1:15" ht="25.5" x14ac:dyDescent="0.2">
      <c r="A132" s="371">
        <v>9</v>
      </c>
      <c r="B132" s="372" t="s">
        <v>1477</v>
      </c>
      <c r="C132" s="595">
        <v>3.05</v>
      </c>
      <c r="D132" s="441"/>
      <c r="E132" s="601" t="s">
        <v>46</v>
      </c>
      <c r="F132" s="375" t="s">
        <v>383</v>
      </c>
      <c r="G132" s="376" t="s">
        <v>393</v>
      </c>
      <c r="H132" s="442"/>
      <c r="I132" s="608" t="s">
        <v>1499</v>
      </c>
      <c r="J132" s="378"/>
      <c r="K132" s="378" t="s">
        <v>1526</v>
      </c>
      <c r="L132" s="549"/>
      <c r="M132" s="562"/>
    </row>
    <row r="133" spans="1:15" ht="25.5" x14ac:dyDescent="0.2">
      <c r="A133" s="371">
        <v>10</v>
      </c>
      <c r="B133" s="372" t="s">
        <v>1478</v>
      </c>
      <c r="C133" s="595">
        <v>0.38</v>
      </c>
      <c r="D133" s="441"/>
      <c r="E133" s="601" t="s">
        <v>46</v>
      </c>
      <c r="F133" s="375" t="s">
        <v>505</v>
      </c>
      <c r="G133" s="376" t="s">
        <v>393</v>
      </c>
      <c r="H133" s="442"/>
      <c r="I133" s="608" t="s">
        <v>1499</v>
      </c>
      <c r="J133" s="378"/>
      <c r="K133" s="378" t="s">
        <v>1526</v>
      </c>
      <c r="L133" s="549"/>
      <c r="M133" s="562"/>
    </row>
    <row r="134" spans="1:15" ht="25.5" x14ac:dyDescent="0.2">
      <c r="A134" s="371">
        <v>11</v>
      </c>
      <c r="B134" s="372" t="s">
        <v>1479</v>
      </c>
      <c r="C134" s="595">
        <v>16.197489999999998</v>
      </c>
      <c r="D134" s="441"/>
      <c r="E134" s="603" t="s">
        <v>1490</v>
      </c>
      <c r="F134" s="375" t="s">
        <v>505</v>
      </c>
      <c r="G134" s="376" t="s">
        <v>219</v>
      </c>
      <c r="H134" s="442"/>
      <c r="I134" s="609" t="s">
        <v>1500</v>
      </c>
      <c r="J134" s="378"/>
      <c r="K134" s="378" t="s">
        <v>1526</v>
      </c>
      <c r="L134" s="549"/>
      <c r="M134" s="562"/>
    </row>
    <row r="135" spans="1:15" ht="38.25" x14ac:dyDescent="0.2">
      <c r="A135" s="371">
        <v>12</v>
      </c>
      <c r="B135" s="372" t="s">
        <v>1480</v>
      </c>
      <c r="C135" s="597">
        <v>21.04</v>
      </c>
      <c r="D135" s="441"/>
      <c r="E135" s="600" t="s">
        <v>1491</v>
      </c>
      <c r="F135" s="375" t="s">
        <v>505</v>
      </c>
      <c r="G135" s="376" t="s">
        <v>1493</v>
      </c>
      <c r="H135" s="442"/>
      <c r="I135" s="610" t="s">
        <v>1501</v>
      </c>
      <c r="J135" s="378"/>
      <c r="K135" s="378" t="s">
        <v>1526</v>
      </c>
      <c r="L135" s="549"/>
      <c r="M135" s="562"/>
    </row>
    <row r="136" spans="1:15" ht="25.5" x14ac:dyDescent="0.2">
      <c r="A136" s="371" t="s">
        <v>1136</v>
      </c>
      <c r="B136" s="372" t="s">
        <v>1481</v>
      </c>
      <c r="C136" s="598">
        <f>SUM(C137:C139)</f>
        <v>0.33299999999999996</v>
      </c>
      <c r="D136" s="441"/>
      <c r="E136" s="604"/>
      <c r="F136" s="375"/>
      <c r="G136" s="376"/>
      <c r="H136" s="442"/>
      <c r="I136" s="611"/>
      <c r="J136" s="378"/>
      <c r="K136" s="378"/>
      <c r="L136" s="549"/>
      <c r="M136" s="562"/>
    </row>
    <row r="137" spans="1:15" ht="25.5" x14ac:dyDescent="0.2">
      <c r="A137" s="371">
        <v>13</v>
      </c>
      <c r="B137" s="372" t="s">
        <v>1482</v>
      </c>
      <c r="C137" s="599">
        <f>180*7.5/10000</f>
        <v>0.13500000000000001</v>
      </c>
      <c r="D137" s="441"/>
      <c r="E137" s="603" t="s">
        <v>46</v>
      </c>
      <c r="F137" s="375" t="s">
        <v>57</v>
      </c>
      <c r="G137" s="376" t="s">
        <v>162</v>
      </c>
      <c r="H137" s="442"/>
      <c r="I137" s="609" t="s">
        <v>1502</v>
      </c>
      <c r="J137" s="378"/>
      <c r="K137" s="378" t="s">
        <v>1526</v>
      </c>
      <c r="L137" s="549"/>
      <c r="M137" s="562"/>
    </row>
    <row r="138" spans="1:15" ht="25.5" x14ac:dyDescent="0.2">
      <c r="A138" s="371">
        <v>14</v>
      </c>
      <c r="B138" s="372" t="s">
        <v>1483</v>
      </c>
      <c r="C138" s="599">
        <f>64*7.5/10000</f>
        <v>4.8000000000000001E-2</v>
      </c>
      <c r="D138" s="441"/>
      <c r="E138" s="603" t="s">
        <v>46</v>
      </c>
      <c r="F138" s="375" t="s">
        <v>57</v>
      </c>
      <c r="G138" s="376" t="s">
        <v>155</v>
      </c>
      <c r="H138" s="442"/>
      <c r="I138" s="609" t="s">
        <v>1503</v>
      </c>
      <c r="J138" s="378"/>
      <c r="K138" s="378" t="s">
        <v>1526</v>
      </c>
      <c r="L138" s="549"/>
      <c r="M138" s="562"/>
    </row>
    <row r="139" spans="1:15" ht="25.5" x14ac:dyDescent="0.2">
      <c r="A139" s="371">
        <v>15</v>
      </c>
      <c r="B139" s="372" t="s">
        <v>1484</v>
      </c>
      <c r="C139" s="599">
        <f>200*7.5/10000</f>
        <v>0.15</v>
      </c>
      <c r="D139" s="441"/>
      <c r="E139" s="603" t="s">
        <v>46</v>
      </c>
      <c r="F139" s="375" t="s">
        <v>57</v>
      </c>
      <c r="G139" s="376" t="s">
        <v>393</v>
      </c>
      <c r="H139" s="442"/>
      <c r="I139" s="609" t="s">
        <v>1504</v>
      </c>
      <c r="J139" s="378"/>
      <c r="K139" s="378" t="s">
        <v>1526</v>
      </c>
      <c r="L139" s="549"/>
      <c r="M139" s="562"/>
    </row>
    <row r="140" spans="1:15" ht="60" x14ac:dyDescent="0.2">
      <c r="A140" s="380" t="s">
        <v>611</v>
      </c>
      <c r="B140" s="381" t="s">
        <v>612</v>
      </c>
      <c r="C140" s="382">
        <v>522.8069999999999</v>
      </c>
      <c r="D140" s="382">
        <v>386.98</v>
      </c>
      <c r="E140" s="383"/>
      <c r="F140" s="384"/>
      <c r="G140" s="385"/>
      <c r="H140" s="478"/>
      <c r="I140" s="376"/>
      <c r="J140" s="385"/>
      <c r="K140" s="385"/>
      <c r="L140" s="553"/>
      <c r="N140" s="437">
        <v>67</v>
      </c>
      <c r="O140" s="437">
        <v>43</v>
      </c>
    </row>
    <row r="141" spans="1:15" ht="27" x14ac:dyDescent="0.2">
      <c r="A141" s="386" t="s">
        <v>613</v>
      </c>
      <c r="B141" s="364" t="s">
        <v>614</v>
      </c>
      <c r="C141" s="362">
        <v>144.38</v>
      </c>
      <c r="D141" s="362">
        <v>144.38</v>
      </c>
      <c r="E141" s="387"/>
      <c r="F141" s="388"/>
      <c r="G141" s="389"/>
      <c r="H141" s="478"/>
      <c r="I141" s="389"/>
      <c r="J141" s="390"/>
      <c r="K141" s="390"/>
      <c r="L141" s="554"/>
    </row>
    <row r="142" spans="1:15" ht="38.25" x14ac:dyDescent="0.2">
      <c r="A142" s="391" t="s">
        <v>44</v>
      </c>
      <c r="B142" s="392" t="s">
        <v>615</v>
      </c>
      <c r="C142" s="393">
        <v>1.6</v>
      </c>
      <c r="D142" s="393">
        <v>1.6</v>
      </c>
      <c r="E142" s="368" t="s">
        <v>46</v>
      </c>
      <c r="F142" s="366" t="s">
        <v>1623</v>
      </c>
      <c r="G142" s="368" t="s">
        <v>1351</v>
      </c>
      <c r="H142" s="397" t="s">
        <v>1352</v>
      </c>
      <c r="I142" s="397" t="s">
        <v>618</v>
      </c>
      <c r="J142" s="397" t="s">
        <v>51</v>
      </c>
      <c r="K142" s="397" t="s">
        <v>51</v>
      </c>
      <c r="L142" s="549"/>
    </row>
    <row r="143" spans="1:15" s="480" customFormat="1" ht="38.25" x14ac:dyDescent="0.2">
      <c r="A143" s="391" t="s">
        <v>55</v>
      </c>
      <c r="B143" s="392" t="s">
        <v>620</v>
      </c>
      <c r="C143" s="393">
        <v>14</v>
      </c>
      <c r="D143" s="413">
        <v>14</v>
      </c>
      <c r="E143" s="394" t="s">
        <v>46</v>
      </c>
      <c r="F143" s="366" t="s">
        <v>1623</v>
      </c>
      <c r="G143" s="394" t="s">
        <v>1353</v>
      </c>
      <c r="H143" s="397" t="s">
        <v>1354</v>
      </c>
      <c r="I143" s="379" t="s">
        <v>623</v>
      </c>
      <c r="J143" s="397" t="s">
        <v>51</v>
      </c>
      <c r="K143" s="397" t="s">
        <v>51</v>
      </c>
      <c r="L143" s="549"/>
      <c r="M143" s="436"/>
      <c r="N143" s="437"/>
      <c r="O143" s="437"/>
    </row>
    <row r="144" spans="1:15" s="448" customFormat="1" ht="38.25" x14ac:dyDescent="0.2">
      <c r="A144" s="391" t="s">
        <v>62</v>
      </c>
      <c r="B144" s="392" t="s">
        <v>632</v>
      </c>
      <c r="C144" s="393">
        <v>16.23</v>
      </c>
      <c r="D144" s="393">
        <v>16.23</v>
      </c>
      <c r="E144" s="394" t="s">
        <v>46</v>
      </c>
      <c r="F144" s="366" t="s">
        <v>1623</v>
      </c>
      <c r="G144" s="396" t="s">
        <v>633</v>
      </c>
      <c r="H144" s="379" t="s">
        <v>1355</v>
      </c>
      <c r="I144" s="379" t="s">
        <v>635</v>
      </c>
      <c r="J144" s="397" t="s">
        <v>51</v>
      </c>
      <c r="K144" s="397" t="s">
        <v>51</v>
      </c>
      <c r="L144" s="549"/>
      <c r="M144" s="436"/>
      <c r="N144" s="437"/>
      <c r="O144" s="437"/>
    </row>
    <row r="145" spans="1:15" s="448" customFormat="1" ht="38.25" x14ac:dyDescent="0.2">
      <c r="A145" s="391" t="s">
        <v>70</v>
      </c>
      <c r="B145" s="392" t="s">
        <v>637</v>
      </c>
      <c r="C145" s="393">
        <v>0.35</v>
      </c>
      <c r="D145" s="393">
        <v>0.35</v>
      </c>
      <c r="E145" s="394" t="s">
        <v>46</v>
      </c>
      <c r="F145" s="366" t="s">
        <v>638</v>
      </c>
      <c r="G145" s="396" t="s">
        <v>633</v>
      </c>
      <c r="H145" s="379" t="s">
        <v>1356</v>
      </c>
      <c r="I145" s="379" t="s">
        <v>635</v>
      </c>
      <c r="J145" s="397" t="s">
        <v>51</v>
      </c>
      <c r="K145" s="397" t="s">
        <v>51</v>
      </c>
      <c r="L145" s="549"/>
      <c r="M145" s="436"/>
      <c r="N145" s="437"/>
      <c r="O145" s="480"/>
    </row>
    <row r="146" spans="1:15" s="626" customFormat="1" ht="25.5" x14ac:dyDescent="0.2">
      <c r="A146" s="627">
        <v>5</v>
      </c>
      <c r="B146" s="636" t="s">
        <v>1649</v>
      </c>
      <c r="C146" s="696">
        <v>1.8</v>
      </c>
      <c r="D146" s="696">
        <v>1.8</v>
      </c>
      <c r="E146" s="638" t="s">
        <v>46</v>
      </c>
      <c r="F146" s="366" t="s">
        <v>1623</v>
      </c>
      <c r="G146" s="697" t="s">
        <v>516</v>
      </c>
      <c r="H146" s="635" t="s">
        <v>1650</v>
      </c>
      <c r="I146" s="635" t="s">
        <v>1286</v>
      </c>
      <c r="J146" s="632" t="s">
        <v>465</v>
      </c>
      <c r="K146" s="614"/>
      <c r="L146" s="698">
        <f>D146-C146</f>
        <v>0</v>
      </c>
      <c r="M146" s="699"/>
    </row>
    <row r="147" spans="1:15" s="626" customFormat="1" ht="25.5" x14ac:dyDescent="0.2">
      <c r="A147" s="627">
        <v>6</v>
      </c>
      <c r="B147" s="636" t="s">
        <v>1651</v>
      </c>
      <c r="C147" s="696">
        <v>3.8</v>
      </c>
      <c r="D147" s="696">
        <v>3.8</v>
      </c>
      <c r="E147" s="638" t="s">
        <v>46</v>
      </c>
      <c r="F147" s="366" t="s">
        <v>1623</v>
      </c>
      <c r="G147" s="697" t="s">
        <v>516</v>
      </c>
      <c r="H147" s="635" t="s">
        <v>1652</v>
      </c>
      <c r="I147" s="635" t="s">
        <v>1286</v>
      </c>
      <c r="J147" s="632" t="s">
        <v>465</v>
      </c>
      <c r="K147" s="614"/>
      <c r="L147" s="698">
        <f>D147-C147</f>
        <v>0</v>
      </c>
      <c r="M147" s="699"/>
    </row>
    <row r="148" spans="1:15" s="448" customFormat="1" ht="63.75" x14ac:dyDescent="0.2">
      <c r="A148" s="627">
        <v>7</v>
      </c>
      <c r="B148" s="392" t="s">
        <v>1357</v>
      </c>
      <c r="C148" s="393">
        <v>16</v>
      </c>
      <c r="D148" s="393">
        <v>16</v>
      </c>
      <c r="E148" s="394" t="s">
        <v>46</v>
      </c>
      <c r="F148" s="366" t="s">
        <v>1623</v>
      </c>
      <c r="G148" s="396" t="s">
        <v>641</v>
      </c>
      <c r="H148" s="379" t="s">
        <v>1358</v>
      </c>
      <c r="I148" s="379" t="s">
        <v>643</v>
      </c>
      <c r="J148" s="397" t="s">
        <v>51</v>
      </c>
      <c r="K148" s="397" t="s">
        <v>51</v>
      </c>
      <c r="L148" s="549"/>
      <c r="M148" s="450"/>
      <c r="N148" s="437"/>
    </row>
    <row r="149" spans="1:15" ht="25.5" x14ac:dyDescent="0.2">
      <c r="A149" s="627">
        <v>8</v>
      </c>
      <c r="B149" s="392" t="s">
        <v>1359</v>
      </c>
      <c r="C149" s="393">
        <v>40.9</v>
      </c>
      <c r="D149" s="393">
        <v>40.9</v>
      </c>
      <c r="E149" s="394" t="s">
        <v>308</v>
      </c>
      <c r="F149" s="366" t="s">
        <v>1623</v>
      </c>
      <c r="G149" s="396" t="s">
        <v>625</v>
      </c>
      <c r="H149" s="379" t="s">
        <v>1360</v>
      </c>
      <c r="I149" s="379" t="s">
        <v>1286</v>
      </c>
      <c r="J149" s="397" t="s">
        <v>465</v>
      </c>
      <c r="K149" s="397" t="s">
        <v>51</v>
      </c>
      <c r="L149" s="549"/>
      <c r="M149" s="450"/>
      <c r="O149" s="448"/>
    </row>
    <row r="150" spans="1:15" ht="38.25" x14ac:dyDescent="0.2">
      <c r="A150" s="627">
        <v>9</v>
      </c>
      <c r="B150" s="392" t="s">
        <v>1361</v>
      </c>
      <c r="C150" s="393">
        <v>55.3</v>
      </c>
      <c r="D150" s="393">
        <v>55.3</v>
      </c>
      <c r="E150" s="394" t="s">
        <v>308</v>
      </c>
      <c r="F150" s="366" t="s">
        <v>1623</v>
      </c>
      <c r="G150" s="396" t="s">
        <v>625</v>
      </c>
      <c r="H150" s="379" t="s">
        <v>1362</v>
      </c>
      <c r="I150" s="379" t="s">
        <v>1286</v>
      </c>
      <c r="J150" s="397" t="s">
        <v>465</v>
      </c>
      <c r="K150" s="397" t="s">
        <v>51</v>
      </c>
      <c r="L150" s="549"/>
      <c r="M150" s="450"/>
      <c r="O150" s="448"/>
    </row>
    <row r="151" spans="1:15" s="620" customFormat="1" ht="25.5" x14ac:dyDescent="0.2">
      <c r="A151" s="612" t="s">
        <v>44</v>
      </c>
      <c r="B151" s="30" t="s">
        <v>1527</v>
      </c>
      <c r="C151" s="38">
        <v>1.3</v>
      </c>
      <c r="E151" s="37" t="s">
        <v>46</v>
      </c>
      <c r="F151" s="366" t="s">
        <v>1623</v>
      </c>
      <c r="G151" s="54" t="s">
        <v>174</v>
      </c>
      <c r="H151" s="634" t="s">
        <v>1528</v>
      </c>
      <c r="I151" s="635" t="s">
        <v>1511</v>
      </c>
      <c r="J151" s="619"/>
      <c r="K151" s="620" t="s">
        <v>466</v>
      </c>
    </row>
    <row r="152" spans="1:15" s="620" customFormat="1" ht="25.5" x14ac:dyDescent="0.2">
      <c r="A152" s="612">
        <v>2</v>
      </c>
      <c r="B152" s="30" t="s">
        <v>1529</v>
      </c>
      <c r="C152" s="38">
        <v>2.8</v>
      </c>
      <c r="E152" s="37" t="s">
        <v>46</v>
      </c>
      <c r="F152" s="366" t="s">
        <v>1623</v>
      </c>
      <c r="G152" s="54" t="s">
        <v>174</v>
      </c>
      <c r="H152" s="634" t="s">
        <v>1530</v>
      </c>
      <c r="I152" s="635" t="s">
        <v>1511</v>
      </c>
      <c r="J152" s="619"/>
      <c r="K152" s="620" t="s">
        <v>466</v>
      </c>
    </row>
    <row r="153" spans="1:15" s="620" customFormat="1" ht="25.5" x14ac:dyDescent="0.2">
      <c r="A153" s="612">
        <v>3</v>
      </c>
      <c r="B153" s="30" t="s">
        <v>1531</v>
      </c>
      <c r="C153" s="38">
        <v>1.08</v>
      </c>
      <c r="E153" s="37" t="s">
        <v>46</v>
      </c>
      <c r="F153" s="366" t="s">
        <v>1623</v>
      </c>
      <c r="G153" s="54" t="s">
        <v>174</v>
      </c>
      <c r="H153" s="634" t="s">
        <v>1532</v>
      </c>
      <c r="I153" s="635" t="s">
        <v>1511</v>
      </c>
      <c r="J153" s="619"/>
      <c r="K153" s="620" t="s">
        <v>466</v>
      </c>
    </row>
    <row r="154" spans="1:15" s="620" customFormat="1" ht="25.5" x14ac:dyDescent="0.2">
      <c r="A154" s="612">
        <v>4</v>
      </c>
      <c r="B154" s="30" t="s">
        <v>1533</v>
      </c>
      <c r="C154" s="38">
        <v>2.6</v>
      </c>
      <c r="E154" s="37" t="s">
        <v>46</v>
      </c>
      <c r="F154" s="366" t="s">
        <v>1623</v>
      </c>
      <c r="G154" s="54" t="s">
        <v>174</v>
      </c>
      <c r="H154" s="634" t="s">
        <v>1534</v>
      </c>
      <c r="I154" s="635" t="s">
        <v>1511</v>
      </c>
      <c r="J154" s="619"/>
      <c r="K154" s="620" t="s">
        <v>466</v>
      </c>
    </row>
    <row r="155" spans="1:15" s="620" customFormat="1" ht="25.5" x14ac:dyDescent="0.2">
      <c r="A155" s="612">
        <v>5</v>
      </c>
      <c r="B155" s="30" t="s">
        <v>1535</v>
      </c>
      <c r="C155" s="38">
        <v>0.68</v>
      </c>
      <c r="E155" s="37" t="s">
        <v>46</v>
      </c>
      <c r="F155" s="366" t="s">
        <v>1623</v>
      </c>
      <c r="G155" s="54" t="s">
        <v>174</v>
      </c>
      <c r="H155" s="634" t="s">
        <v>1536</v>
      </c>
      <c r="I155" s="635" t="s">
        <v>1511</v>
      </c>
      <c r="J155" s="619"/>
      <c r="K155" s="620" t="s">
        <v>466</v>
      </c>
    </row>
    <row r="156" spans="1:15" s="620" customFormat="1" ht="33" customHeight="1" x14ac:dyDescent="0.2">
      <c r="A156" s="612">
        <v>6</v>
      </c>
      <c r="B156" s="613" t="s">
        <v>1509</v>
      </c>
      <c r="C156" s="614">
        <v>14.4</v>
      </c>
      <c r="E156" s="615" t="s">
        <v>308</v>
      </c>
      <c r="F156" s="366" t="s">
        <v>1623</v>
      </c>
      <c r="G156" s="616" t="s">
        <v>309</v>
      </c>
      <c r="H156" s="617" t="s">
        <v>1510</v>
      </c>
      <c r="I156" s="618" t="s">
        <v>1511</v>
      </c>
      <c r="J156" s="619"/>
      <c r="K156" s="620" t="s">
        <v>466</v>
      </c>
    </row>
    <row r="157" spans="1:15" ht="13.5" x14ac:dyDescent="0.2">
      <c r="A157" s="386" t="s">
        <v>645</v>
      </c>
      <c r="B157" s="364" t="s">
        <v>646</v>
      </c>
      <c r="C157" s="362">
        <v>13.6</v>
      </c>
      <c r="D157" s="362">
        <v>13.6</v>
      </c>
      <c r="E157" s="387"/>
      <c r="F157" s="388"/>
      <c r="G157" s="389"/>
      <c r="H157" s="478" t="s">
        <v>647</v>
      </c>
      <c r="I157" s="389"/>
      <c r="J157" s="390"/>
      <c r="K157" s="390"/>
      <c r="L157" s="554"/>
      <c r="M157" s="481"/>
      <c r="O157" s="448"/>
    </row>
    <row r="158" spans="1:15" s="448" customFormat="1" ht="51" x14ac:dyDescent="0.2">
      <c r="A158" s="391" t="s">
        <v>44</v>
      </c>
      <c r="B158" s="392" t="s">
        <v>648</v>
      </c>
      <c r="C158" s="393">
        <v>3.36</v>
      </c>
      <c r="D158" s="393">
        <v>3.36</v>
      </c>
      <c r="E158" s="482" t="s">
        <v>46</v>
      </c>
      <c r="F158" s="357" t="s">
        <v>649</v>
      </c>
      <c r="G158" s="482" t="s">
        <v>650</v>
      </c>
      <c r="H158" s="482" t="s">
        <v>1363</v>
      </c>
      <c r="I158" s="483" t="s">
        <v>651</v>
      </c>
      <c r="J158" s="397" t="s">
        <v>51</v>
      </c>
      <c r="K158" s="397" t="s">
        <v>1880</v>
      </c>
      <c r="L158" s="549"/>
      <c r="M158" s="436"/>
      <c r="N158" s="437"/>
    </row>
    <row r="159" spans="1:15" s="448" customFormat="1" ht="25.5" x14ac:dyDescent="0.2">
      <c r="A159" s="391" t="s">
        <v>55</v>
      </c>
      <c r="B159" s="484" t="s">
        <v>653</v>
      </c>
      <c r="C159" s="393">
        <v>0.14000000000000001</v>
      </c>
      <c r="D159" s="469">
        <v>0.14000000000000001</v>
      </c>
      <c r="E159" s="482" t="s">
        <v>46</v>
      </c>
      <c r="F159" s="464" t="s">
        <v>649</v>
      </c>
      <c r="G159" s="485" t="s">
        <v>650</v>
      </c>
      <c r="H159" s="482" t="s">
        <v>654</v>
      </c>
      <c r="I159" s="397" t="s">
        <v>655</v>
      </c>
      <c r="J159" s="397" t="s">
        <v>51</v>
      </c>
      <c r="K159" s="397" t="s">
        <v>1880</v>
      </c>
      <c r="L159" s="549"/>
      <c r="M159" s="453"/>
      <c r="N159" s="437"/>
      <c r="O159" s="437"/>
    </row>
    <row r="160" spans="1:15" s="448" customFormat="1" ht="25.5" x14ac:dyDescent="0.2">
      <c r="A160" s="391" t="s">
        <v>62</v>
      </c>
      <c r="B160" s="372" t="s">
        <v>659</v>
      </c>
      <c r="C160" s="393">
        <v>0.06</v>
      </c>
      <c r="D160" s="413">
        <v>0.06</v>
      </c>
      <c r="E160" s="394" t="s">
        <v>46</v>
      </c>
      <c r="F160" s="405" t="s">
        <v>649</v>
      </c>
      <c r="G160" s="468" t="s">
        <v>660</v>
      </c>
      <c r="H160" s="458" t="s">
        <v>435</v>
      </c>
      <c r="I160" s="379" t="s">
        <v>661</v>
      </c>
      <c r="J160" s="397" t="s">
        <v>51</v>
      </c>
      <c r="K160" s="397" t="s">
        <v>1880</v>
      </c>
      <c r="L160" s="549"/>
      <c r="M160" s="453"/>
      <c r="N160" s="437"/>
      <c r="O160" s="437"/>
    </row>
    <row r="161" spans="1:15" s="448" customFormat="1" ht="25.5" x14ac:dyDescent="0.2">
      <c r="A161" s="391" t="s">
        <v>70</v>
      </c>
      <c r="B161" s="484" t="s">
        <v>666</v>
      </c>
      <c r="C161" s="393">
        <v>0.16</v>
      </c>
      <c r="D161" s="469">
        <v>0.16</v>
      </c>
      <c r="E161" s="482" t="s">
        <v>46</v>
      </c>
      <c r="F161" s="464" t="s">
        <v>649</v>
      </c>
      <c r="G161" s="482" t="s">
        <v>667</v>
      </c>
      <c r="H161" s="482" t="s">
        <v>156</v>
      </c>
      <c r="I161" s="397" t="s">
        <v>668</v>
      </c>
      <c r="J161" s="397" t="s">
        <v>51</v>
      </c>
      <c r="K161" s="397" t="s">
        <v>1880</v>
      </c>
      <c r="L161" s="549"/>
      <c r="N161" s="437"/>
    </row>
    <row r="162" spans="1:15" s="448" customFormat="1" ht="63.75" x14ac:dyDescent="0.2">
      <c r="A162" s="391" t="s">
        <v>79</v>
      </c>
      <c r="B162" s="484" t="s">
        <v>670</v>
      </c>
      <c r="C162" s="393">
        <v>4</v>
      </c>
      <c r="D162" s="469">
        <v>4</v>
      </c>
      <c r="E162" s="482" t="s">
        <v>46</v>
      </c>
      <c r="F162" s="464" t="s">
        <v>649</v>
      </c>
      <c r="G162" s="482" t="s">
        <v>1364</v>
      </c>
      <c r="H162" s="482" t="s">
        <v>1365</v>
      </c>
      <c r="I162" s="486" t="s">
        <v>1404</v>
      </c>
      <c r="J162" s="397" t="s">
        <v>673</v>
      </c>
      <c r="K162" s="397" t="s">
        <v>1889</v>
      </c>
      <c r="L162" s="549"/>
      <c r="M162" s="453"/>
      <c r="N162" s="437"/>
    </row>
    <row r="163" spans="1:15" s="448" customFormat="1" ht="38.25" x14ac:dyDescent="0.2">
      <c r="A163" s="391" t="s">
        <v>86</v>
      </c>
      <c r="B163" s="706" t="s">
        <v>674</v>
      </c>
      <c r="C163" s="707">
        <v>0.05</v>
      </c>
      <c r="D163" s="707">
        <v>0.05</v>
      </c>
      <c r="E163" s="708" t="s">
        <v>46</v>
      </c>
      <c r="F163" s="709" t="s">
        <v>649</v>
      </c>
      <c r="G163" s="710" t="s">
        <v>675</v>
      </c>
      <c r="H163" s="708" t="s">
        <v>676</v>
      </c>
      <c r="I163" s="711" t="s">
        <v>677</v>
      </c>
      <c r="J163" s="708" t="s">
        <v>678</v>
      </c>
      <c r="K163" s="708" t="s">
        <v>159</v>
      </c>
      <c r="L163" s="555"/>
      <c r="M163" s="436"/>
      <c r="N163" s="437"/>
    </row>
    <row r="164" spans="1:15" s="448" customFormat="1" ht="25.5" x14ac:dyDescent="0.2">
      <c r="A164" s="391" t="s">
        <v>91</v>
      </c>
      <c r="B164" s="712" t="s">
        <v>679</v>
      </c>
      <c r="C164" s="707">
        <v>0.05</v>
      </c>
      <c r="D164" s="707">
        <v>0.05</v>
      </c>
      <c r="E164" s="708" t="s">
        <v>46</v>
      </c>
      <c r="F164" s="709" t="s">
        <v>649</v>
      </c>
      <c r="G164" s="708" t="s">
        <v>625</v>
      </c>
      <c r="H164" s="708" t="s">
        <v>680</v>
      </c>
      <c r="I164" s="708" t="s">
        <v>681</v>
      </c>
      <c r="J164" s="705" t="s">
        <v>51</v>
      </c>
      <c r="K164" s="708" t="s">
        <v>159</v>
      </c>
      <c r="L164" s="549"/>
      <c r="M164" s="436"/>
      <c r="N164" s="437"/>
    </row>
    <row r="165" spans="1:15" s="448" customFormat="1" ht="38.25" x14ac:dyDescent="0.2">
      <c r="A165" s="391" t="s">
        <v>94</v>
      </c>
      <c r="B165" s="392" t="s">
        <v>683</v>
      </c>
      <c r="C165" s="393">
        <v>0.09</v>
      </c>
      <c r="D165" s="393">
        <v>0.09</v>
      </c>
      <c r="E165" s="482" t="s">
        <v>46</v>
      </c>
      <c r="F165" s="357" t="s">
        <v>649</v>
      </c>
      <c r="G165" s="482" t="s">
        <v>427</v>
      </c>
      <c r="H165" s="482" t="s">
        <v>684</v>
      </c>
      <c r="I165" s="482" t="s">
        <v>685</v>
      </c>
      <c r="J165" s="397" t="s">
        <v>51</v>
      </c>
      <c r="K165" s="397" t="s">
        <v>1880</v>
      </c>
      <c r="L165" s="549"/>
      <c r="M165" s="453"/>
      <c r="N165" s="437"/>
    </row>
    <row r="166" spans="1:15" s="448" customFormat="1" ht="25.5" x14ac:dyDescent="0.2">
      <c r="A166" s="391" t="s">
        <v>102</v>
      </c>
      <c r="B166" s="392" t="s">
        <v>686</v>
      </c>
      <c r="C166" s="393">
        <v>0.5</v>
      </c>
      <c r="D166" s="393">
        <v>0.5</v>
      </c>
      <c r="E166" s="482" t="s">
        <v>46</v>
      </c>
      <c r="F166" s="357" t="s">
        <v>649</v>
      </c>
      <c r="G166" s="482" t="s">
        <v>687</v>
      </c>
      <c r="H166" s="482" t="s">
        <v>688</v>
      </c>
      <c r="I166" s="482" t="s">
        <v>689</v>
      </c>
      <c r="J166" s="397" t="s">
        <v>51</v>
      </c>
      <c r="K166" s="397" t="s">
        <v>1886</v>
      </c>
      <c r="L166" s="549"/>
      <c r="M166" s="453"/>
      <c r="N166" s="437"/>
    </row>
    <row r="167" spans="1:15" s="448" customFormat="1" ht="25.5" x14ac:dyDescent="0.2">
      <c r="A167" s="391" t="s">
        <v>107</v>
      </c>
      <c r="B167" s="392" t="s">
        <v>692</v>
      </c>
      <c r="C167" s="393">
        <v>7.0000000000000007E-2</v>
      </c>
      <c r="D167" s="393">
        <v>7.0000000000000007E-2</v>
      </c>
      <c r="E167" s="482" t="s">
        <v>46</v>
      </c>
      <c r="F167" s="357" t="s">
        <v>649</v>
      </c>
      <c r="G167" s="482" t="s">
        <v>769</v>
      </c>
      <c r="H167" s="482" t="s">
        <v>1326</v>
      </c>
      <c r="I167" s="482" t="s">
        <v>1273</v>
      </c>
      <c r="J167" s="397" t="s">
        <v>51</v>
      </c>
      <c r="K167" s="397" t="s">
        <v>1883</v>
      </c>
      <c r="L167" s="549"/>
      <c r="M167" s="453"/>
      <c r="N167" s="437"/>
    </row>
    <row r="168" spans="1:15" s="448" customFormat="1" ht="25.5" x14ac:dyDescent="0.2">
      <c r="A168" s="391" t="s">
        <v>112</v>
      </c>
      <c r="B168" s="392" t="s">
        <v>695</v>
      </c>
      <c r="C168" s="393">
        <v>7.0000000000000007E-2</v>
      </c>
      <c r="D168" s="393">
        <v>7.0000000000000007E-2</v>
      </c>
      <c r="E168" s="482" t="s">
        <v>46</v>
      </c>
      <c r="F168" s="357" t="s">
        <v>649</v>
      </c>
      <c r="G168" s="482" t="s">
        <v>660</v>
      </c>
      <c r="H168" s="482" t="s">
        <v>425</v>
      </c>
      <c r="I168" s="482" t="s">
        <v>694</v>
      </c>
      <c r="J168" s="397" t="s">
        <v>51</v>
      </c>
      <c r="K168" s="397" t="s">
        <v>1880</v>
      </c>
      <c r="L168" s="549"/>
      <c r="M168" s="453"/>
      <c r="N168" s="437"/>
    </row>
    <row r="169" spans="1:15" s="448" customFormat="1" ht="25.5" x14ac:dyDescent="0.2">
      <c r="A169" s="391" t="s">
        <v>117</v>
      </c>
      <c r="B169" s="392" t="s">
        <v>696</v>
      </c>
      <c r="C169" s="393">
        <v>1</v>
      </c>
      <c r="D169" s="393">
        <v>1</v>
      </c>
      <c r="E169" s="394" t="s">
        <v>46</v>
      </c>
      <c r="F169" s="395" t="s">
        <v>649</v>
      </c>
      <c r="G169" s="396" t="s">
        <v>697</v>
      </c>
      <c r="H169" s="379" t="s">
        <v>698</v>
      </c>
      <c r="I169" s="379" t="s">
        <v>699</v>
      </c>
      <c r="J169" s="397" t="s">
        <v>51</v>
      </c>
      <c r="K169" s="397" t="s">
        <v>1880</v>
      </c>
      <c r="L169" s="549"/>
      <c r="M169" s="453"/>
      <c r="N169" s="437"/>
    </row>
    <row r="170" spans="1:15" ht="38.25" x14ac:dyDescent="0.2">
      <c r="A170" s="391" t="s">
        <v>120</v>
      </c>
      <c r="B170" s="392" t="s">
        <v>702</v>
      </c>
      <c r="C170" s="393">
        <v>3.86</v>
      </c>
      <c r="D170" s="393">
        <v>3.86</v>
      </c>
      <c r="E170" s="394" t="s">
        <v>46</v>
      </c>
      <c r="F170" s="395" t="s">
        <v>649</v>
      </c>
      <c r="G170" s="396" t="s">
        <v>703</v>
      </c>
      <c r="H170" s="379" t="s">
        <v>704</v>
      </c>
      <c r="I170" s="379" t="s">
        <v>635</v>
      </c>
      <c r="J170" s="379" t="s">
        <v>700</v>
      </c>
      <c r="K170" s="397" t="s">
        <v>1880</v>
      </c>
      <c r="L170" s="552"/>
      <c r="M170" s="453"/>
      <c r="O170" s="448"/>
    </row>
    <row r="171" spans="1:15" ht="38.25" x14ac:dyDescent="0.2">
      <c r="A171" s="391" t="s">
        <v>124</v>
      </c>
      <c r="B171" s="392" t="s">
        <v>705</v>
      </c>
      <c r="C171" s="393">
        <v>0.06</v>
      </c>
      <c r="D171" s="393">
        <v>0.06</v>
      </c>
      <c r="E171" s="394" t="s">
        <v>46</v>
      </c>
      <c r="F171" s="395" t="s">
        <v>649</v>
      </c>
      <c r="G171" s="396" t="s">
        <v>633</v>
      </c>
      <c r="H171" s="379" t="s">
        <v>706</v>
      </c>
      <c r="I171" s="379" t="s">
        <v>635</v>
      </c>
      <c r="J171" s="397" t="s">
        <v>51</v>
      </c>
      <c r="K171" s="397" t="s">
        <v>1880</v>
      </c>
      <c r="L171" s="549"/>
      <c r="M171" s="453"/>
    </row>
    <row r="172" spans="1:15" ht="38.25" x14ac:dyDescent="0.2">
      <c r="A172" s="391" t="s">
        <v>129</v>
      </c>
      <c r="B172" s="392" t="s">
        <v>707</v>
      </c>
      <c r="C172" s="393">
        <v>0.04</v>
      </c>
      <c r="D172" s="393">
        <v>0.04</v>
      </c>
      <c r="E172" s="394" t="s">
        <v>46</v>
      </c>
      <c r="F172" s="395" t="s">
        <v>649</v>
      </c>
      <c r="G172" s="396" t="s">
        <v>633</v>
      </c>
      <c r="H172" s="379" t="s">
        <v>708</v>
      </c>
      <c r="I172" s="379" t="s">
        <v>635</v>
      </c>
      <c r="J172" s="397" t="s">
        <v>51</v>
      </c>
      <c r="K172" s="397" t="s">
        <v>1880</v>
      </c>
      <c r="L172" s="549"/>
      <c r="M172" s="453"/>
    </row>
    <row r="173" spans="1:15" ht="25.5" x14ac:dyDescent="0.2">
      <c r="A173" s="391" t="s">
        <v>134</v>
      </c>
      <c r="B173" s="392" t="s">
        <v>1314</v>
      </c>
      <c r="C173" s="393">
        <v>0.06</v>
      </c>
      <c r="D173" s="393">
        <v>0.06</v>
      </c>
      <c r="E173" s="365" t="s">
        <v>46</v>
      </c>
      <c r="F173" s="366" t="s">
        <v>649</v>
      </c>
      <c r="G173" s="398" t="s">
        <v>844</v>
      </c>
      <c r="H173" s="487" t="s">
        <v>1315</v>
      </c>
      <c r="I173" s="398" t="s">
        <v>1286</v>
      </c>
      <c r="J173" s="397" t="s">
        <v>465</v>
      </c>
      <c r="K173" s="397" t="s">
        <v>1883</v>
      </c>
      <c r="L173" s="549"/>
      <c r="O173" s="448"/>
    </row>
    <row r="174" spans="1:15" ht="25.5" x14ac:dyDescent="0.2">
      <c r="A174" s="391" t="s">
        <v>139</v>
      </c>
      <c r="B174" s="392" t="s">
        <v>1316</v>
      </c>
      <c r="C174" s="393">
        <v>0.03</v>
      </c>
      <c r="D174" s="393">
        <v>0.03</v>
      </c>
      <c r="E174" s="365" t="s">
        <v>46</v>
      </c>
      <c r="F174" s="366" t="s">
        <v>649</v>
      </c>
      <c r="G174" s="398" t="s">
        <v>735</v>
      </c>
      <c r="H174" s="487" t="s">
        <v>1317</v>
      </c>
      <c r="I174" s="398" t="s">
        <v>1286</v>
      </c>
      <c r="J174" s="397" t="s">
        <v>465</v>
      </c>
      <c r="K174" s="397" t="s">
        <v>1883</v>
      </c>
      <c r="L174" s="549"/>
      <c r="O174" s="448"/>
    </row>
    <row r="175" spans="1:15" s="644" customFormat="1" ht="46.5" customHeight="1" x14ac:dyDescent="0.2">
      <c r="A175" s="639">
        <v>1</v>
      </c>
      <c r="B175" s="628" t="s">
        <v>1537</v>
      </c>
      <c r="C175" s="629">
        <v>0.09</v>
      </c>
      <c r="E175" s="640" t="s">
        <v>46</v>
      </c>
      <c r="F175" s="641" t="s">
        <v>649</v>
      </c>
      <c r="G175" s="640" t="s">
        <v>754</v>
      </c>
      <c r="H175" s="640" t="s">
        <v>1538</v>
      </c>
      <c r="I175" s="642" t="s">
        <v>1539</v>
      </c>
      <c r="J175" s="643" t="s">
        <v>1540</v>
      </c>
      <c r="K175" s="644" t="s">
        <v>1887</v>
      </c>
    </row>
    <row r="176" spans="1:15" s="644" customFormat="1" ht="25.5" x14ac:dyDescent="0.2">
      <c r="A176" s="639">
        <v>2</v>
      </c>
      <c r="B176" s="628" t="s">
        <v>1541</v>
      </c>
      <c r="C176" s="629">
        <v>0.3</v>
      </c>
      <c r="E176" s="640" t="s">
        <v>638</v>
      </c>
      <c r="F176" s="641" t="s">
        <v>649</v>
      </c>
      <c r="G176" s="630" t="s">
        <v>774</v>
      </c>
      <c r="H176" s="640" t="s">
        <v>1542</v>
      </c>
      <c r="I176" s="645" t="s">
        <v>1511</v>
      </c>
      <c r="J176" s="643"/>
      <c r="K176" s="644" t="s">
        <v>1888</v>
      </c>
    </row>
    <row r="177" spans="1:15" s="644" customFormat="1" ht="25.5" x14ac:dyDescent="0.2">
      <c r="A177" s="639">
        <v>3</v>
      </c>
      <c r="B177" s="628" t="s">
        <v>1543</v>
      </c>
      <c r="C177" s="629">
        <v>0.12</v>
      </c>
      <c r="E177" s="640" t="s">
        <v>638</v>
      </c>
      <c r="F177" s="641" t="s">
        <v>649</v>
      </c>
      <c r="G177" s="630" t="s">
        <v>774</v>
      </c>
      <c r="H177" s="640" t="s">
        <v>1544</v>
      </c>
      <c r="I177" s="645" t="s">
        <v>1511</v>
      </c>
      <c r="J177" s="643"/>
      <c r="K177" s="644" t="s">
        <v>1888</v>
      </c>
    </row>
    <row r="178" spans="1:15" s="644" customFormat="1" ht="25.5" x14ac:dyDescent="0.2">
      <c r="A178" s="639">
        <v>4</v>
      </c>
      <c r="B178" s="628" t="s">
        <v>1541</v>
      </c>
      <c r="C178" s="629">
        <v>0.05</v>
      </c>
      <c r="E178" s="640" t="s">
        <v>46</v>
      </c>
      <c r="F178" s="641" t="s">
        <v>649</v>
      </c>
      <c r="G178" s="630" t="s">
        <v>774</v>
      </c>
      <c r="H178" s="640" t="s">
        <v>1545</v>
      </c>
      <c r="I178" s="645" t="s">
        <v>1511</v>
      </c>
      <c r="J178" s="643"/>
      <c r="K178" s="644" t="s">
        <v>1888</v>
      </c>
    </row>
    <row r="179" spans="1:15" s="644" customFormat="1" ht="25.5" x14ac:dyDescent="0.2">
      <c r="A179" s="639">
        <v>5</v>
      </c>
      <c r="B179" s="628" t="s">
        <v>1543</v>
      </c>
      <c r="C179" s="629">
        <v>0.05</v>
      </c>
      <c r="E179" s="640" t="s">
        <v>46</v>
      </c>
      <c r="F179" s="641" t="s">
        <v>649</v>
      </c>
      <c r="G179" s="630" t="s">
        <v>774</v>
      </c>
      <c r="H179" s="640" t="s">
        <v>1546</v>
      </c>
      <c r="I179" s="645" t="s">
        <v>1511</v>
      </c>
      <c r="J179" s="643"/>
      <c r="K179" s="644" t="s">
        <v>1888</v>
      </c>
    </row>
    <row r="180" spans="1:15" ht="13.5" x14ac:dyDescent="0.2">
      <c r="A180" s="386" t="s">
        <v>387</v>
      </c>
      <c r="B180" s="364" t="s">
        <v>709</v>
      </c>
      <c r="C180" s="488">
        <v>109.57</v>
      </c>
      <c r="D180" s="362">
        <v>98.96</v>
      </c>
      <c r="E180" s="387"/>
      <c r="F180" s="388"/>
      <c r="G180" s="389"/>
      <c r="H180" s="478"/>
      <c r="I180" s="389"/>
      <c r="J180" s="390"/>
      <c r="K180" s="390"/>
      <c r="L180" s="554"/>
      <c r="M180" s="453"/>
      <c r="O180" s="448"/>
    </row>
    <row r="181" spans="1:15" s="448" customFormat="1" ht="38.25" x14ac:dyDescent="0.2">
      <c r="A181" s="391" t="s">
        <v>44</v>
      </c>
      <c r="B181" s="392" t="s">
        <v>710</v>
      </c>
      <c r="C181" s="393">
        <v>1.18</v>
      </c>
      <c r="D181" s="402">
        <v>1.18</v>
      </c>
      <c r="E181" s="394" t="s">
        <v>46</v>
      </c>
      <c r="F181" s="395" t="s">
        <v>711</v>
      </c>
      <c r="G181" s="394" t="s">
        <v>712</v>
      </c>
      <c r="H181" s="396" t="s">
        <v>713</v>
      </c>
      <c r="I181" s="379" t="s">
        <v>714</v>
      </c>
      <c r="J181" s="397" t="s">
        <v>220</v>
      </c>
      <c r="K181" s="397" t="s">
        <v>1880</v>
      </c>
      <c r="L181" s="549"/>
      <c r="M181" s="453"/>
      <c r="N181" s="437"/>
      <c r="O181" s="437"/>
    </row>
    <row r="182" spans="1:15" s="448" customFormat="1" ht="38.25" x14ac:dyDescent="0.2">
      <c r="A182" s="391" t="s">
        <v>55</v>
      </c>
      <c r="B182" s="392" t="s">
        <v>715</v>
      </c>
      <c r="C182" s="393">
        <v>2.86</v>
      </c>
      <c r="D182" s="402">
        <v>2.86</v>
      </c>
      <c r="E182" s="394" t="s">
        <v>46</v>
      </c>
      <c r="F182" s="395" t="s">
        <v>711</v>
      </c>
      <c r="G182" s="394" t="s">
        <v>712</v>
      </c>
      <c r="H182" s="396" t="s">
        <v>713</v>
      </c>
      <c r="I182" s="379" t="s">
        <v>716</v>
      </c>
      <c r="J182" s="397" t="s">
        <v>220</v>
      </c>
      <c r="K182" s="397" t="s">
        <v>1880</v>
      </c>
      <c r="L182" s="549"/>
      <c r="M182" s="453"/>
      <c r="N182" s="437"/>
      <c r="O182" s="437"/>
    </row>
    <row r="183" spans="1:15" s="448" customFormat="1" ht="63.75" x14ac:dyDescent="0.2">
      <c r="A183" s="391" t="s">
        <v>62</v>
      </c>
      <c r="B183" s="489" t="s">
        <v>717</v>
      </c>
      <c r="C183" s="393">
        <v>4.5</v>
      </c>
      <c r="D183" s="402">
        <v>4.5</v>
      </c>
      <c r="E183" s="394" t="s">
        <v>46</v>
      </c>
      <c r="F183" s="395" t="s">
        <v>711</v>
      </c>
      <c r="G183" s="394" t="s">
        <v>660</v>
      </c>
      <c r="H183" s="396" t="s">
        <v>718</v>
      </c>
      <c r="I183" s="379" t="s">
        <v>719</v>
      </c>
      <c r="J183" s="397" t="s">
        <v>720</v>
      </c>
      <c r="K183" s="397" t="s">
        <v>1880</v>
      </c>
      <c r="L183" s="549"/>
      <c r="M183" s="453"/>
      <c r="N183" s="437"/>
      <c r="O183" s="437"/>
    </row>
    <row r="184" spans="1:15" s="448" customFormat="1" ht="51" x14ac:dyDescent="0.2">
      <c r="A184" s="391" t="s">
        <v>70</v>
      </c>
      <c r="B184" s="489" t="s">
        <v>721</v>
      </c>
      <c r="C184" s="393">
        <v>1.5</v>
      </c>
      <c r="D184" s="402">
        <v>1.5</v>
      </c>
      <c r="E184" s="394" t="s">
        <v>46</v>
      </c>
      <c r="F184" s="395" t="s">
        <v>711</v>
      </c>
      <c r="G184" s="394" t="s">
        <v>712</v>
      </c>
      <c r="H184" s="396" t="s">
        <v>713</v>
      </c>
      <c r="I184" s="379" t="s">
        <v>722</v>
      </c>
      <c r="J184" s="397" t="s">
        <v>720</v>
      </c>
      <c r="K184" s="397" t="s">
        <v>1880</v>
      </c>
      <c r="L184" s="549"/>
      <c r="M184" s="453"/>
      <c r="N184" s="437"/>
      <c r="O184" s="437"/>
    </row>
    <row r="185" spans="1:15" s="448" customFormat="1" ht="51" x14ac:dyDescent="0.2">
      <c r="A185" s="391" t="s">
        <v>79</v>
      </c>
      <c r="B185" s="713" t="s">
        <v>723</v>
      </c>
      <c r="C185" s="393">
        <v>1.45</v>
      </c>
      <c r="D185" s="402">
        <v>1.45</v>
      </c>
      <c r="E185" s="394" t="s">
        <v>46</v>
      </c>
      <c r="F185" s="395" t="s">
        <v>711</v>
      </c>
      <c r="G185" s="394" t="s">
        <v>667</v>
      </c>
      <c r="H185" s="396" t="s">
        <v>664</v>
      </c>
      <c r="I185" s="379" t="s">
        <v>724</v>
      </c>
      <c r="J185" s="397" t="s">
        <v>720</v>
      </c>
      <c r="K185" s="664" t="s">
        <v>1644</v>
      </c>
      <c r="L185" s="549"/>
      <c r="M185" s="453"/>
      <c r="N185" s="437"/>
    </row>
    <row r="186" spans="1:15" s="448" customFormat="1" ht="51" x14ac:dyDescent="0.2">
      <c r="A186" s="391" t="s">
        <v>86</v>
      </c>
      <c r="B186" s="489" t="s">
        <v>725</v>
      </c>
      <c r="C186" s="393">
        <v>3</v>
      </c>
      <c r="D186" s="402">
        <v>3</v>
      </c>
      <c r="E186" s="394" t="s">
        <v>46</v>
      </c>
      <c r="F186" s="395" t="s">
        <v>711</v>
      </c>
      <c r="G186" s="394" t="s">
        <v>1366</v>
      </c>
      <c r="H186" s="396" t="s">
        <v>1367</v>
      </c>
      <c r="I186" s="482" t="s">
        <v>694</v>
      </c>
      <c r="J186" s="397" t="s">
        <v>720</v>
      </c>
      <c r="K186" s="397" t="s">
        <v>1880</v>
      </c>
      <c r="L186" s="549"/>
      <c r="M186" s="436"/>
      <c r="N186" s="437"/>
    </row>
    <row r="187" spans="1:15" s="448" customFormat="1" ht="51" x14ac:dyDescent="0.2">
      <c r="A187" s="391" t="s">
        <v>91</v>
      </c>
      <c r="B187" s="489" t="s">
        <v>728</v>
      </c>
      <c r="C187" s="393">
        <v>3</v>
      </c>
      <c r="D187" s="402">
        <v>3</v>
      </c>
      <c r="E187" s="394" t="s">
        <v>46</v>
      </c>
      <c r="F187" s="395" t="s">
        <v>711</v>
      </c>
      <c r="G187" s="394" t="s">
        <v>726</v>
      </c>
      <c r="H187" s="396" t="s">
        <v>727</v>
      </c>
      <c r="I187" s="482" t="s">
        <v>694</v>
      </c>
      <c r="J187" s="397" t="s">
        <v>720</v>
      </c>
      <c r="K187" s="397" t="s">
        <v>1880</v>
      </c>
      <c r="L187" s="549"/>
      <c r="M187" s="436"/>
      <c r="N187" s="437"/>
    </row>
    <row r="188" spans="1:15" s="448" customFormat="1" ht="36" x14ac:dyDescent="0.2">
      <c r="A188" s="391" t="s">
        <v>94</v>
      </c>
      <c r="B188" s="490" t="s">
        <v>729</v>
      </c>
      <c r="C188" s="393">
        <v>1.5</v>
      </c>
      <c r="D188" s="491">
        <v>1.5</v>
      </c>
      <c r="E188" s="492" t="s">
        <v>46</v>
      </c>
      <c r="F188" s="374" t="s">
        <v>711</v>
      </c>
      <c r="G188" s="493" t="s">
        <v>730</v>
      </c>
      <c r="H188" s="494" t="s">
        <v>731</v>
      </c>
      <c r="I188" s="495" t="s">
        <v>732</v>
      </c>
      <c r="J188" s="397" t="s">
        <v>51</v>
      </c>
      <c r="K188" s="397" t="s">
        <v>1880</v>
      </c>
      <c r="L188" s="549"/>
      <c r="M188" s="436"/>
      <c r="N188" s="437"/>
    </row>
    <row r="189" spans="1:15" s="496" customFormat="1" ht="25.5" x14ac:dyDescent="0.2">
      <c r="A189" s="391" t="s">
        <v>102</v>
      </c>
      <c r="B189" s="392" t="s">
        <v>734</v>
      </c>
      <c r="C189" s="393">
        <v>1</v>
      </c>
      <c r="D189" s="393">
        <v>1</v>
      </c>
      <c r="E189" s="394" t="s">
        <v>46</v>
      </c>
      <c r="F189" s="395" t="s">
        <v>711</v>
      </c>
      <c r="G189" s="396" t="s">
        <v>735</v>
      </c>
      <c r="H189" s="379" t="s">
        <v>736</v>
      </c>
      <c r="I189" s="379" t="s">
        <v>699</v>
      </c>
      <c r="J189" s="397" t="s">
        <v>51</v>
      </c>
      <c r="K189" s="397" t="s">
        <v>1880</v>
      </c>
      <c r="L189" s="549"/>
      <c r="M189" s="453"/>
      <c r="N189" s="437"/>
      <c r="O189" s="448"/>
    </row>
    <row r="190" spans="1:15" ht="38.25" x14ac:dyDescent="0.2">
      <c r="A190" s="391" t="s">
        <v>107</v>
      </c>
      <c r="B190" s="392" t="s">
        <v>739</v>
      </c>
      <c r="C190" s="393">
        <v>3.83</v>
      </c>
      <c r="D190" s="393">
        <v>3.83</v>
      </c>
      <c r="E190" s="394" t="s">
        <v>46</v>
      </c>
      <c r="F190" s="395" t="s">
        <v>711</v>
      </c>
      <c r="G190" s="396" t="s">
        <v>740</v>
      </c>
      <c r="H190" s="379" t="s">
        <v>741</v>
      </c>
      <c r="I190" s="379" t="s">
        <v>699</v>
      </c>
      <c r="J190" s="397" t="s">
        <v>51</v>
      </c>
      <c r="K190" s="397" t="s">
        <v>1881</v>
      </c>
      <c r="L190" s="549"/>
      <c r="M190" s="453"/>
      <c r="O190" s="448"/>
    </row>
    <row r="191" spans="1:15" ht="25.5" x14ac:dyDescent="0.2">
      <c r="A191" s="391" t="s">
        <v>112</v>
      </c>
      <c r="B191" s="392" t="s">
        <v>742</v>
      </c>
      <c r="C191" s="393">
        <v>0.5</v>
      </c>
      <c r="D191" s="393">
        <v>0.5</v>
      </c>
      <c r="E191" s="394" t="s">
        <v>46</v>
      </c>
      <c r="F191" s="395" t="s">
        <v>711</v>
      </c>
      <c r="G191" s="396" t="s">
        <v>743</v>
      </c>
      <c r="H191" s="379" t="s">
        <v>744</v>
      </c>
      <c r="I191" s="379" t="s">
        <v>699</v>
      </c>
      <c r="J191" s="397" t="s">
        <v>51</v>
      </c>
      <c r="K191" s="397" t="s">
        <v>1882</v>
      </c>
      <c r="L191" s="549"/>
      <c r="M191" s="453"/>
      <c r="O191" s="448"/>
    </row>
    <row r="192" spans="1:15" ht="38.25" x14ac:dyDescent="0.2">
      <c r="A192" s="391" t="s">
        <v>117</v>
      </c>
      <c r="B192" s="392" t="s">
        <v>745</v>
      </c>
      <c r="C192" s="393">
        <v>0.7</v>
      </c>
      <c r="D192" s="393">
        <v>0.7</v>
      </c>
      <c r="E192" s="394" t="s">
        <v>46</v>
      </c>
      <c r="F192" s="395" t="s">
        <v>711</v>
      </c>
      <c r="G192" s="396" t="s">
        <v>735</v>
      </c>
      <c r="H192" s="379" t="s">
        <v>746</v>
      </c>
      <c r="I192" s="379" t="s">
        <v>747</v>
      </c>
      <c r="J192" s="397" t="s">
        <v>51</v>
      </c>
      <c r="K192" s="397" t="s">
        <v>1881</v>
      </c>
      <c r="L192" s="549"/>
      <c r="M192" s="453"/>
      <c r="O192" s="448"/>
    </row>
    <row r="193" spans="1:14" ht="38.25" x14ac:dyDescent="0.2">
      <c r="A193" s="391" t="s">
        <v>120</v>
      </c>
      <c r="B193" s="392" t="s">
        <v>748</v>
      </c>
      <c r="C193" s="393">
        <v>0.5</v>
      </c>
      <c r="D193" s="393">
        <v>0.5</v>
      </c>
      <c r="E193" s="394" t="s">
        <v>46</v>
      </c>
      <c r="F193" s="395" t="s">
        <v>711</v>
      </c>
      <c r="G193" s="396" t="s">
        <v>740</v>
      </c>
      <c r="H193" s="379" t="s">
        <v>749</v>
      </c>
      <c r="I193" s="379" t="s">
        <v>747</v>
      </c>
      <c r="J193" s="397" t="s">
        <v>51</v>
      </c>
      <c r="K193" s="397" t="s">
        <v>1882</v>
      </c>
      <c r="L193" s="549"/>
      <c r="M193" s="453"/>
    </row>
    <row r="194" spans="1:14" ht="25.5" x14ac:dyDescent="0.2">
      <c r="A194" s="391" t="s">
        <v>124</v>
      </c>
      <c r="B194" s="392" t="s">
        <v>750</v>
      </c>
      <c r="C194" s="393">
        <v>0.9</v>
      </c>
      <c r="D194" s="393">
        <v>0.9</v>
      </c>
      <c r="E194" s="394" t="s">
        <v>46</v>
      </c>
      <c r="F194" s="395" t="s">
        <v>711</v>
      </c>
      <c r="G194" s="396" t="s">
        <v>751</v>
      </c>
      <c r="H194" s="379" t="s">
        <v>752</v>
      </c>
      <c r="I194" s="379" t="s">
        <v>747</v>
      </c>
      <c r="J194" s="397" t="s">
        <v>51</v>
      </c>
      <c r="K194" s="397" t="s">
        <v>1882</v>
      </c>
      <c r="L194" s="549"/>
      <c r="M194" s="453"/>
    </row>
    <row r="195" spans="1:14" ht="38.25" x14ac:dyDescent="0.2">
      <c r="A195" s="391" t="s">
        <v>129</v>
      </c>
      <c r="B195" s="392" t="s">
        <v>758</v>
      </c>
      <c r="C195" s="393">
        <v>0.5</v>
      </c>
      <c r="D195" s="393">
        <v>0.5</v>
      </c>
      <c r="E195" s="394" t="s">
        <v>46</v>
      </c>
      <c r="F195" s="395" t="s">
        <v>711</v>
      </c>
      <c r="G195" s="396" t="s">
        <v>1327</v>
      </c>
      <c r="H195" s="379" t="s">
        <v>760</v>
      </c>
      <c r="I195" s="379" t="s">
        <v>635</v>
      </c>
      <c r="J195" s="397" t="s">
        <v>51</v>
      </c>
      <c r="K195" s="397" t="s">
        <v>1882</v>
      </c>
      <c r="L195" s="549"/>
      <c r="M195" s="453"/>
    </row>
    <row r="196" spans="1:14" ht="38.25" x14ac:dyDescent="0.2">
      <c r="A196" s="391" t="s">
        <v>134</v>
      </c>
      <c r="B196" s="392" t="s">
        <v>762</v>
      </c>
      <c r="C196" s="393">
        <v>0.11</v>
      </c>
      <c r="D196" s="393">
        <v>0.11</v>
      </c>
      <c r="E196" s="394" t="s">
        <v>46</v>
      </c>
      <c r="F196" s="395" t="s">
        <v>711</v>
      </c>
      <c r="G196" s="396" t="s">
        <v>763</v>
      </c>
      <c r="H196" s="379" t="s">
        <v>764</v>
      </c>
      <c r="I196" s="379" t="s">
        <v>635</v>
      </c>
      <c r="J196" s="397" t="s">
        <v>51</v>
      </c>
      <c r="K196" s="397" t="s">
        <v>1882</v>
      </c>
      <c r="L196" s="549"/>
      <c r="M196" s="453"/>
    </row>
    <row r="197" spans="1:14" ht="38.25" x14ac:dyDescent="0.2">
      <c r="A197" s="391" t="s">
        <v>139</v>
      </c>
      <c r="B197" s="392" t="s">
        <v>765</v>
      </c>
      <c r="C197" s="393">
        <v>0.11</v>
      </c>
      <c r="D197" s="393">
        <v>0.11</v>
      </c>
      <c r="E197" s="394" t="s">
        <v>46</v>
      </c>
      <c r="F197" s="395" t="s">
        <v>711</v>
      </c>
      <c r="G197" s="396" t="s">
        <v>763</v>
      </c>
      <c r="H197" s="379" t="s">
        <v>766</v>
      </c>
      <c r="I197" s="379" t="s">
        <v>635</v>
      </c>
      <c r="J197" s="397" t="s">
        <v>51</v>
      </c>
      <c r="K197" s="397" t="s">
        <v>1882</v>
      </c>
      <c r="L197" s="549"/>
      <c r="M197" s="453"/>
      <c r="N197" s="437" t="s">
        <v>1298</v>
      </c>
    </row>
    <row r="198" spans="1:14" ht="25.5" x14ac:dyDescent="0.2">
      <c r="A198" s="391" t="s">
        <v>143</v>
      </c>
      <c r="B198" s="392" t="s">
        <v>773</v>
      </c>
      <c r="C198" s="393">
        <v>0.19</v>
      </c>
      <c r="D198" s="393">
        <v>0.19</v>
      </c>
      <c r="E198" s="394" t="s">
        <v>46</v>
      </c>
      <c r="F198" s="395" t="s">
        <v>711</v>
      </c>
      <c r="G198" s="396" t="s">
        <v>774</v>
      </c>
      <c r="H198" s="379" t="s">
        <v>775</v>
      </c>
      <c r="I198" s="379" t="s">
        <v>635</v>
      </c>
      <c r="J198" s="397" t="s">
        <v>51</v>
      </c>
      <c r="K198" s="397" t="s">
        <v>1882</v>
      </c>
      <c r="L198" s="549"/>
      <c r="M198" s="453"/>
      <c r="N198" s="437" t="s">
        <v>1298</v>
      </c>
    </row>
    <row r="199" spans="1:14" ht="51" x14ac:dyDescent="0.2">
      <c r="A199" s="391" t="s">
        <v>146</v>
      </c>
      <c r="B199" s="392" t="s">
        <v>776</v>
      </c>
      <c r="C199" s="393">
        <v>2.06</v>
      </c>
      <c r="D199" s="393">
        <v>2.06</v>
      </c>
      <c r="E199" s="394" t="s">
        <v>46</v>
      </c>
      <c r="F199" s="395" t="s">
        <v>711</v>
      </c>
      <c r="G199" s="396" t="s">
        <v>777</v>
      </c>
      <c r="H199" s="379" t="s">
        <v>1297</v>
      </c>
      <c r="I199" s="379" t="s">
        <v>779</v>
      </c>
      <c r="J199" s="397" t="s">
        <v>51</v>
      </c>
      <c r="K199" s="397" t="s">
        <v>1881</v>
      </c>
      <c r="L199" s="549"/>
      <c r="M199" s="453"/>
    </row>
    <row r="200" spans="1:14" ht="38.25" x14ac:dyDescent="0.2">
      <c r="A200" s="391" t="s">
        <v>152</v>
      </c>
      <c r="B200" s="392" t="s">
        <v>780</v>
      </c>
      <c r="C200" s="393">
        <v>1.1000000000000001</v>
      </c>
      <c r="D200" s="393">
        <v>1.1000000000000001</v>
      </c>
      <c r="E200" s="394" t="s">
        <v>46</v>
      </c>
      <c r="F200" s="395" t="s">
        <v>711</v>
      </c>
      <c r="G200" s="396" t="s">
        <v>168</v>
      </c>
      <c r="H200" s="379" t="s">
        <v>1299</v>
      </c>
      <c r="I200" s="379" t="s">
        <v>779</v>
      </c>
      <c r="J200" s="397" t="s">
        <v>51</v>
      </c>
      <c r="K200" s="397" t="s">
        <v>1881</v>
      </c>
      <c r="L200" s="549"/>
      <c r="M200" s="453"/>
    </row>
    <row r="201" spans="1:14" ht="51" x14ac:dyDescent="0.2">
      <c r="A201" s="391" t="s">
        <v>160</v>
      </c>
      <c r="B201" s="392" t="s">
        <v>782</v>
      </c>
      <c r="C201" s="393">
        <v>2</v>
      </c>
      <c r="D201" s="393">
        <v>2</v>
      </c>
      <c r="E201" s="394" t="s">
        <v>46</v>
      </c>
      <c r="F201" s="395" t="s">
        <v>711</v>
      </c>
      <c r="G201" s="396" t="s">
        <v>783</v>
      </c>
      <c r="H201" s="379" t="s">
        <v>784</v>
      </c>
      <c r="I201" s="379" t="s">
        <v>779</v>
      </c>
      <c r="J201" s="397" t="s">
        <v>51</v>
      </c>
      <c r="K201" s="397" t="s">
        <v>1881</v>
      </c>
      <c r="L201" s="549"/>
      <c r="M201" s="453"/>
      <c r="N201" s="437" t="s">
        <v>1300</v>
      </c>
    </row>
    <row r="202" spans="1:14" ht="38.25" x14ac:dyDescent="0.2">
      <c r="A202" s="391" t="s">
        <v>165</v>
      </c>
      <c r="B202" s="392" t="s">
        <v>787</v>
      </c>
      <c r="C202" s="393">
        <v>0.25</v>
      </c>
      <c r="D202" s="393">
        <v>0.25</v>
      </c>
      <c r="E202" s="394" t="s">
        <v>46</v>
      </c>
      <c r="F202" s="395" t="s">
        <v>711</v>
      </c>
      <c r="G202" s="396" t="s">
        <v>788</v>
      </c>
      <c r="H202" s="379" t="s">
        <v>789</v>
      </c>
      <c r="I202" s="379" t="s">
        <v>790</v>
      </c>
      <c r="J202" s="379" t="s">
        <v>465</v>
      </c>
      <c r="K202" s="397" t="s">
        <v>1881</v>
      </c>
      <c r="L202" s="552"/>
      <c r="M202" s="453"/>
      <c r="N202" s="437" t="s">
        <v>1300</v>
      </c>
    </row>
    <row r="203" spans="1:14" ht="38.25" x14ac:dyDescent="0.2">
      <c r="A203" s="391" t="s">
        <v>172</v>
      </c>
      <c r="B203" s="392" t="s">
        <v>791</v>
      </c>
      <c r="C203" s="393">
        <v>0.6</v>
      </c>
      <c r="D203" s="393">
        <v>0.6</v>
      </c>
      <c r="E203" s="394" t="s">
        <v>46</v>
      </c>
      <c r="F203" s="395" t="s">
        <v>711</v>
      </c>
      <c r="G203" s="396" t="s">
        <v>795</v>
      </c>
      <c r="H203" s="379" t="s">
        <v>792</v>
      </c>
      <c r="I203" s="379" t="s">
        <v>793</v>
      </c>
      <c r="J203" s="379" t="s">
        <v>465</v>
      </c>
      <c r="K203" s="397" t="s">
        <v>1883</v>
      </c>
      <c r="L203" s="552"/>
      <c r="M203" s="453"/>
      <c r="N203" s="437" t="s">
        <v>1300</v>
      </c>
    </row>
    <row r="204" spans="1:14" ht="38.25" x14ac:dyDescent="0.2">
      <c r="A204" s="391" t="s">
        <v>176</v>
      </c>
      <c r="B204" s="392" t="s">
        <v>794</v>
      </c>
      <c r="C204" s="393">
        <v>1</v>
      </c>
      <c r="D204" s="393">
        <v>1</v>
      </c>
      <c r="E204" s="394" t="s">
        <v>46</v>
      </c>
      <c r="F204" s="395" t="s">
        <v>711</v>
      </c>
      <c r="G204" s="396" t="s">
        <v>800</v>
      </c>
      <c r="H204" s="379" t="s">
        <v>796</v>
      </c>
      <c r="I204" s="379" t="s">
        <v>1262</v>
      </c>
      <c r="J204" s="379" t="s">
        <v>798</v>
      </c>
      <c r="K204" s="397" t="s">
        <v>1883</v>
      </c>
      <c r="L204" s="552"/>
      <c r="M204" s="453"/>
      <c r="N204" s="437" t="s">
        <v>1300</v>
      </c>
    </row>
    <row r="205" spans="1:14" ht="38.25" x14ac:dyDescent="0.2">
      <c r="A205" s="391" t="s">
        <v>181</v>
      </c>
      <c r="B205" s="392" t="s">
        <v>799</v>
      </c>
      <c r="C205" s="393">
        <v>0.16</v>
      </c>
      <c r="D205" s="393">
        <v>0.16</v>
      </c>
      <c r="E205" s="394" t="s">
        <v>46</v>
      </c>
      <c r="F205" s="395" t="s">
        <v>711</v>
      </c>
      <c r="G205" s="396" t="s">
        <v>769</v>
      </c>
      <c r="H205" s="379" t="s">
        <v>801</v>
      </c>
      <c r="I205" s="379" t="s">
        <v>1262</v>
      </c>
      <c r="J205" s="379" t="s">
        <v>798</v>
      </c>
      <c r="K205" s="397" t="s">
        <v>1883</v>
      </c>
      <c r="L205" s="552"/>
      <c r="M205" s="453"/>
    </row>
    <row r="206" spans="1:14" ht="63.75" x14ac:dyDescent="0.2">
      <c r="A206" s="391" t="s">
        <v>186</v>
      </c>
      <c r="B206" s="392" t="s">
        <v>802</v>
      </c>
      <c r="C206" s="393">
        <v>5.35</v>
      </c>
      <c r="D206" s="393">
        <v>5.35</v>
      </c>
      <c r="E206" s="394" t="s">
        <v>46</v>
      </c>
      <c r="F206" s="395" t="s">
        <v>711</v>
      </c>
      <c r="G206" s="396" t="s">
        <v>1301</v>
      </c>
      <c r="H206" s="379" t="s">
        <v>803</v>
      </c>
      <c r="I206" s="379" t="s">
        <v>804</v>
      </c>
      <c r="J206" s="379" t="s">
        <v>465</v>
      </c>
      <c r="K206" s="397" t="s">
        <v>1883</v>
      </c>
      <c r="L206" s="552"/>
      <c r="M206" s="453"/>
      <c r="N206" s="437" t="s">
        <v>1336</v>
      </c>
    </row>
    <row r="207" spans="1:14" ht="25.5" x14ac:dyDescent="0.2">
      <c r="A207" s="391" t="s">
        <v>188</v>
      </c>
      <c r="B207" s="392" t="s">
        <v>805</v>
      </c>
      <c r="C207" s="393">
        <v>2.08</v>
      </c>
      <c r="D207" s="393">
        <v>2.08</v>
      </c>
      <c r="E207" s="394" t="s">
        <v>46</v>
      </c>
      <c r="F207" s="395" t="s">
        <v>711</v>
      </c>
      <c r="G207" s="396" t="s">
        <v>162</v>
      </c>
      <c r="H207" s="379" t="s">
        <v>806</v>
      </c>
      <c r="I207" s="379" t="s">
        <v>1262</v>
      </c>
      <c r="J207" s="379" t="s">
        <v>798</v>
      </c>
      <c r="K207" s="397" t="s">
        <v>1882</v>
      </c>
      <c r="L207" s="552"/>
      <c r="M207" s="453"/>
    </row>
    <row r="208" spans="1:14" ht="25.5" x14ac:dyDescent="0.2">
      <c r="A208" s="391" t="s">
        <v>192</v>
      </c>
      <c r="B208" s="392" t="s">
        <v>807</v>
      </c>
      <c r="C208" s="393">
        <v>1.5</v>
      </c>
      <c r="D208" s="393">
        <v>1.5</v>
      </c>
      <c r="E208" s="394" t="s">
        <v>46</v>
      </c>
      <c r="F208" s="395" t="s">
        <v>711</v>
      </c>
      <c r="G208" s="396" t="s">
        <v>162</v>
      </c>
      <c r="H208" s="379" t="s">
        <v>808</v>
      </c>
      <c r="I208" s="379" t="s">
        <v>1262</v>
      </c>
      <c r="J208" s="379" t="s">
        <v>798</v>
      </c>
      <c r="K208" s="397" t="s">
        <v>1882</v>
      </c>
      <c r="L208" s="552"/>
      <c r="M208" s="453"/>
    </row>
    <row r="209" spans="1:14" ht="38.25" x14ac:dyDescent="0.2">
      <c r="A209" s="391" t="s">
        <v>196</v>
      </c>
      <c r="B209" s="392" t="s">
        <v>805</v>
      </c>
      <c r="C209" s="393">
        <v>0.91</v>
      </c>
      <c r="D209" s="393">
        <v>0.91</v>
      </c>
      <c r="E209" s="394" t="s">
        <v>46</v>
      </c>
      <c r="F209" s="395" t="s">
        <v>711</v>
      </c>
      <c r="G209" s="396" t="s">
        <v>162</v>
      </c>
      <c r="H209" s="379" t="s">
        <v>809</v>
      </c>
      <c r="I209" s="379" t="s">
        <v>1262</v>
      </c>
      <c r="J209" s="379" t="s">
        <v>798</v>
      </c>
      <c r="K209" s="397" t="s">
        <v>1882</v>
      </c>
      <c r="L209" s="552"/>
      <c r="M209" s="453"/>
    </row>
    <row r="210" spans="1:14" ht="25.5" x14ac:dyDescent="0.2">
      <c r="A210" s="391" t="s">
        <v>202</v>
      </c>
      <c r="B210" s="392" t="s">
        <v>805</v>
      </c>
      <c r="C210" s="393">
        <v>0.3</v>
      </c>
      <c r="D210" s="393">
        <v>0.3</v>
      </c>
      <c r="E210" s="394" t="s">
        <v>46</v>
      </c>
      <c r="F210" s="395" t="s">
        <v>711</v>
      </c>
      <c r="G210" s="396" t="s">
        <v>224</v>
      </c>
      <c r="H210" s="379" t="s">
        <v>810</v>
      </c>
      <c r="I210" s="379" t="s">
        <v>1262</v>
      </c>
      <c r="J210" s="379" t="s">
        <v>798</v>
      </c>
      <c r="K210" s="397" t="s">
        <v>1882</v>
      </c>
      <c r="L210" s="552"/>
      <c r="M210" s="453"/>
    </row>
    <row r="211" spans="1:14" ht="25.5" x14ac:dyDescent="0.2">
      <c r="A211" s="391" t="s">
        <v>209</v>
      </c>
      <c r="B211" s="392" t="s">
        <v>805</v>
      </c>
      <c r="C211" s="393">
        <v>0.5</v>
      </c>
      <c r="D211" s="393">
        <v>0.5</v>
      </c>
      <c r="E211" s="394" t="s">
        <v>46</v>
      </c>
      <c r="F211" s="395" t="s">
        <v>711</v>
      </c>
      <c r="G211" s="396" t="s">
        <v>224</v>
      </c>
      <c r="H211" s="379" t="s">
        <v>811</v>
      </c>
      <c r="I211" s="379" t="s">
        <v>1262</v>
      </c>
      <c r="J211" s="379" t="s">
        <v>798</v>
      </c>
      <c r="K211" s="397" t="s">
        <v>1882</v>
      </c>
      <c r="L211" s="552"/>
      <c r="M211" s="453"/>
    </row>
    <row r="212" spans="1:14" ht="25.5" x14ac:dyDescent="0.2">
      <c r="A212" s="391" t="s">
        <v>216</v>
      </c>
      <c r="B212" s="392" t="s">
        <v>812</v>
      </c>
      <c r="C212" s="393">
        <v>0.2</v>
      </c>
      <c r="D212" s="393">
        <v>0.2</v>
      </c>
      <c r="E212" s="394" t="s">
        <v>46</v>
      </c>
      <c r="F212" s="395" t="s">
        <v>711</v>
      </c>
      <c r="G212" s="396" t="s">
        <v>326</v>
      </c>
      <c r="H212" s="379" t="s">
        <v>813</v>
      </c>
      <c r="I212" s="379" t="s">
        <v>1262</v>
      </c>
      <c r="J212" s="379" t="s">
        <v>798</v>
      </c>
      <c r="K212" s="397" t="s">
        <v>1882</v>
      </c>
      <c r="L212" s="552"/>
      <c r="M212" s="453"/>
    </row>
    <row r="213" spans="1:14" ht="25.5" x14ac:dyDescent="0.2">
      <c r="A213" s="391" t="s">
        <v>222</v>
      </c>
      <c r="B213" s="392" t="s">
        <v>814</v>
      </c>
      <c r="C213" s="393">
        <v>0.7</v>
      </c>
      <c r="D213" s="393">
        <v>0.7</v>
      </c>
      <c r="E213" s="394" t="s">
        <v>46</v>
      </c>
      <c r="F213" s="395" t="s">
        <v>711</v>
      </c>
      <c r="G213" s="396" t="s">
        <v>326</v>
      </c>
      <c r="H213" s="379" t="s">
        <v>815</v>
      </c>
      <c r="I213" s="379" t="s">
        <v>1262</v>
      </c>
      <c r="J213" s="379" t="s">
        <v>798</v>
      </c>
      <c r="K213" s="397" t="s">
        <v>1882</v>
      </c>
      <c r="L213" s="552"/>
      <c r="M213" s="453"/>
    </row>
    <row r="214" spans="1:14" ht="25.5" x14ac:dyDescent="0.2">
      <c r="A214" s="391" t="s">
        <v>226</v>
      </c>
      <c r="B214" s="392" t="s">
        <v>814</v>
      </c>
      <c r="C214" s="393">
        <v>1.4</v>
      </c>
      <c r="D214" s="393">
        <v>1.4</v>
      </c>
      <c r="E214" s="394" t="s">
        <v>46</v>
      </c>
      <c r="F214" s="395" t="s">
        <v>711</v>
      </c>
      <c r="G214" s="396" t="s">
        <v>326</v>
      </c>
      <c r="H214" s="379" t="s">
        <v>816</v>
      </c>
      <c r="I214" s="379" t="s">
        <v>1262</v>
      </c>
      <c r="J214" s="379" t="s">
        <v>798</v>
      </c>
      <c r="K214" s="397" t="s">
        <v>1882</v>
      </c>
      <c r="L214" s="552"/>
      <c r="M214" s="453"/>
      <c r="N214" s="437" t="s">
        <v>1296</v>
      </c>
    </row>
    <row r="215" spans="1:14" ht="38.25" x14ac:dyDescent="0.2">
      <c r="A215" s="391" t="s">
        <v>230</v>
      </c>
      <c r="B215" s="392" t="s">
        <v>817</v>
      </c>
      <c r="C215" s="393">
        <v>0.2</v>
      </c>
      <c r="D215" s="393">
        <v>0.2</v>
      </c>
      <c r="E215" s="394" t="s">
        <v>46</v>
      </c>
      <c r="F215" s="395" t="s">
        <v>711</v>
      </c>
      <c r="G215" s="396" t="s">
        <v>818</v>
      </c>
      <c r="H215" s="379" t="s">
        <v>819</v>
      </c>
      <c r="I215" s="379" t="s">
        <v>1262</v>
      </c>
      <c r="J215" s="379" t="s">
        <v>798</v>
      </c>
      <c r="K215" s="397" t="s">
        <v>1882</v>
      </c>
      <c r="L215" s="552"/>
      <c r="M215" s="453"/>
    </row>
    <row r="216" spans="1:14" ht="25.5" x14ac:dyDescent="0.2">
      <c r="A216" s="533" t="s">
        <v>235</v>
      </c>
      <c r="B216" s="534" t="s">
        <v>1328</v>
      </c>
      <c r="C216" s="535">
        <v>6</v>
      </c>
      <c r="D216" s="535">
        <v>4</v>
      </c>
      <c r="E216" s="542" t="s">
        <v>46</v>
      </c>
      <c r="F216" s="543" t="s">
        <v>711</v>
      </c>
      <c r="G216" s="544" t="s">
        <v>769</v>
      </c>
      <c r="H216" s="540" t="s">
        <v>1221</v>
      </c>
      <c r="I216" s="540" t="s">
        <v>1262</v>
      </c>
      <c r="J216" s="540" t="s">
        <v>798</v>
      </c>
      <c r="K216" s="397" t="s">
        <v>1882</v>
      </c>
      <c r="L216" s="556"/>
      <c r="M216" s="453"/>
    </row>
    <row r="217" spans="1:14" ht="38.25" x14ac:dyDescent="0.2">
      <c r="A217" s="391" t="s">
        <v>238</v>
      </c>
      <c r="B217" s="392" t="s">
        <v>1260</v>
      </c>
      <c r="C217" s="393">
        <v>1.63</v>
      </c>
      <c r="D217" s="393">
        <v>1.63</v>
      </c>
      <c r="E217" s="394" t="s">
        <v>46</v>
      </c>
      <c r="F217" s="395" t="s">
        <v>711</v>
      </c>
      <c r="G217" s="396" t="s">
        <v>769</v>
      </c>
      <c r="H217" s="379" t="s">
        <v>1261</v>
      </c>
      <c r="I217" s="379" t="s">
        <v>1262</v>
      </c>
      <c r="J217" s="379" t="s">
        <v>1295</v>
      </c>
      <c r="K217" s="397" t="s">
        <v>1881</v>
      </c>
      <c r="L217" s="552"/>
      <c r="M217" s="453"/>
    </row>
    <row r="218" spans="1:14" ht="38.25" x14ac:dyDescent="0.2">
      <c r="A218" s="391" t="s">
        <v>241</v>
      </c>
      <c r="B218" s="392" t="s">
        <v>1274</v>
      </c>
      <c r="C218" s="393">
        <v>12.59</v>
      </c>
      <c r="D218" s="393">
        <v>12.59</v>
      </c>
      <c r="E218" s="394" t="s">
        <v>46</v>
      </c>
      <c r="F218" s="395" t="s">
        <v>711</v>
      </c>
      <c r="G218" s="396" t="s">
        <v>740</v>
      </c>
      <c r="H218" s="379" t="s">
        <v>1283</v>
      </c>
      <c r="I218" s="379" t="s">
        <v>1284</v>
      </c>
      <c r="J218" s="379" t="s">
        <v>798</v>
      </c>
      <c r="K218" s="397" t="s">
        <v>1882</v>
      </c>
      <c r="L218" s="552"/>
      <c r="M218" s="453"/>
    </row>
    <row r="219" spans="1:14" ht="25.5" x14ac:dyDescent="0.2">
      <c r="A219" s="391" t="s">
        <v>244</v>
      </c>
      <c r="B219" s="392" t="s">
        <v>1275</v>
      </c>
      <c r="C219" s="393">
        <v>0.6</v>
      </c>
      <c r="D219" s="393">
        <v>0.6</v>
      </c>
      <c r="E219" s="394" t="s">
        <v>46</v>
      </c>
      <c r="F219" s="395" t="s">
        <v>711</v>
      </c>
      <c r="G219" s="396" t="s">
        <v>427</v>
      </c>
      <c r="H219" s="379" t="s">
        <v>1285</v>
      </c>
      <c r="I219" s="379" t="s">
        <v>1286</v>
      </c>
      <c r="J219" s="379" t="s">
        <v>798</v>
      </c>
      <c r="K219" s="397" t="s">
        <v>1882</v>
      </c>
      <c r="L219" s="552"/>
      <c r="M219" s="453"/>
    </row>
    <row r="220" spans="1:14" ht="25.5" x14ac:dyDescent="0.2">
      <c r="A220" s="391" t="s">
        <v>247</v>
      </c>
      <c r="B220" s="392" t="s">
        <v>1276</v>
      </c>
      <c r="C220" s="393">
        <v>0.3</v>
      </c>
      <c r="D220" s="393">
        <v>0.3</v>
      </c>
      <c r="E220" s="394" t="s">
        <v>1282</v>
      </c>
      <c r="F220" s="395" t="s">
        <v>711</v>
      </c>
      <c r="G220" s="396" t="s">
        <v>1287</v>
      </c>
      <c r="H220" s="379" t="s">
        <v>1288</v>
      </c>
      <c r="I220" s="379" t="s">
        <v>1284</v>
      </c>
      <c r="J220" s="379" t="s">
        <v>798</v>
      </c>
      <c r="K220" s="397" t="s">
        <v>1882</v>
      </c>
      <c r="L220" s="552"/>
      <c r="M220" s="453"/>
    </row>
    <row r="221" spans="1:14" ht="25.5" x14ac:dyDescent="0.2">
      <c r="A221" s="391" t="s">
        <v>251</v>
      </c>
      <c r="B221" s="392" t="s">
        <v>1277</v>
      </c>
      <c r="C221" s="393">
        <v>0.3</v>
      </c>
      <c r="D221" s="393">
        <v>0.3</v>
      </c>
      <c r="E221" s="394" t="s">
        <v>46</v>
      </c>
      <c r="F221" s="395" t="s">
        <v>711</v>
      </c>
      <c r="G221" s="396" t="s">
        <v>168</v>
      </c>
      <c r="H221" s="379" t="s">
        <v>1289</v>
      </c>
      <c r="I221" s="379" t="s">
        <v>1286</v>
      </c>
      <c r="J221" s="379" t="s">
        <v>798</v>
      </c>
      <c r="K221" s="397" t="s">
        <v>1882</v>
      </c>
      <c r="L221" s="552"/>
      <c r="M221" s="453"/>
    </row>
    <row r="222" spans="1:14" ht="38.25" x14ac:dyDescent="0.2">
      <c r="A222" s="391" t="s">
        <v>255</v>
      </c>
      <c r="B222" s="392" t="s">
        <v>1278</v>
      </c>
      <c r="C222" s="393">
        <v>5</v>
      </c>
      <c r="D222" s="393">
        <v>5</v>
      </c>
      <c r="E222" s="394" t="s">
        <v>46</v>
      </c>
      <c r="F222" s="395" t="s">
        <v>711</v>
      </c>
      <c r="G222" s="396" t="s">
        <v>788</v>
      </c>
      <c r="H222" s="379" t="s">
        <v>1290</v>
      </c>
      <c r="I222" s="379" t="s">
        <v>1286</v>
      </c>
      <c r="J222" s="379" t="s">
        <v>798</v>
      </c>
      <c r="K222" s="397" t="s">
        <v>1882</v>
      </c>
      <c r="L222" s="552"/>
      <c r="M222" s="453"/>
    </row>
    <row r="223" spans="1:14" ht="25.5" x14ac:dyDescent="0.2">
      <c r="A223" s="391" t="s">
        <v>258</v>
      </c>
      <c r="B223" s="392" t="s">
        <v>1279</v>
      </c>
      <c r="C223" s="393">
        <v>10</v>
      </c>
      <c r="D223" s="393">
        <v>10</v>
      </c>
      <c r="E223" s="394" t="s">
        <v>46</v>
      </c>
      <c r="F223" s="395" t="s">
        <v>711</v>
      </c>
      <c r="G223" s="396" t="s">
        <v>1291</v>
      </c>
      <c r="H223" s="379" t="s">
        <v>1292</v>
      </c>
      <c r="I223" s="379" t="s">
        <v>1286</v>
      </c>
      <c r="J223" s="379" t="s">
        <v>798</v>
      </c>
      <c r="K223" s="397" t="s">
        <v>1882</v>
      </c>
      <c r="L223" s="552"/>
      <c r="M223" s="453"/>
    </row>
    <row r="224" spans="1:14" ht="25.5" x14ac:dyDescent="0.2">
      <c r="A224" s="391" t="s">
        <v>263</v>
      </c>
      <c r="B224" s="392" t="s">
        <v>1280</v>
      </c>
      <c r="C224" s="393">
        <v>2.2000000000000002</v>
      </c>
      <c r="D224" s="393">
        <v>2.2000000000000002</v>
      </c>
      <c r="E224" s="394" t="s">
        <v>46</v>
      </c>
      <c r="F224" s="395" t="s">
        <v>711</v>
      </c>
      <c r="G224" s="396" t="s">
        <v>769</v>
      </c>
      <c r="H224" s="379" t="s">
        <v>1293</v>
      </c>
      <c r="I224" s="379" t="s">
        <v>1286</v>
      </c>
      <c r="J224" s="379" t="s">
        <v>798</v>
      </c>
      <c r="K224" s="397" t="s">
        <v>1882</v>
      </c>
      <c r="L224" s="552"/>
      <c r="M224" s="453"/>
    </row>
    <row r="225" spans="1:15" ht="25.5" x14ac:dyDescent="0.2">
      <c r="A225" s="391" t="s">
        <v>268</v>
      </c>
      <c r="B225" s="392" t="s">
        <v>1281</v>
      </c>
      <c r="C225" s="393">
        <v>1.5</v>
      </c>
      <c r="D225" s="393">
        <v>1.5</v>
      </c>
      <c r="E225" s="394" t="s">
        <v>46</v>
      </c>
      <c r="F225" s="395" t="s">
        <v>711</v>
      </c>
      <c r="G225" s="396" t="s">
        <v>769</v>
      </c>
      <c r="H225" s="379" t="s">
        <v>1294</v>
      </c>
      <c r="I225" s="379" t="s">
        <v>1286</v>
      </c>
      <c r="J225" s="379" t="s">
        <v>798</v>
      </c>
      <c r="K225" s="397" t="s">
        <v>1882</v>
      </c>
      <c r="L225" s="552"/>
      <c r="M225" s="453"/>
    </row>
    <row r="226" spans="1:15" ht="25.5" x14ac:dyDescent="0.2">
      <c r="A226" s="391" t="s">
        <v>270</v>
      </c>
      <c r="B226" s="392" t="s">
        <v>1307</v>
      </c>
      <c r="C226" s="393">
        <v>1</v>
      </c>
      <c r="D226" s="393">
        <v>1</v>
      </c>
      <c r="E226" s="365" t="s">
        <v>46</v>
      </c>
      <c r="F226" s="366" t="s">
        <v>711</v>
      </c>
      <c r="G226" s="398" t="s">
        <v>735</v>
      </c>
      <c r="H226" s="487" t="s">
        <v>1335</v>
      </c>
      <c r="I226" s="379" t="s">
        <v>1286</v>
      </c>
      <c r="J226" s="368" t="s">
        <v>798</v>
      </c>
      <c r="K226" s="397" t="s">
        <v>1882</v>
      </c>
      <c r="L226" s="550"/>
    </row>
    <row r="227" spans="1:15" ht="25.5" x14ac:dyDescent="0.2">
      <c r="A227" s="391" t="s">
        <v>274</v>
      </c>
      <c r="B227" s="392" t="s">
        <v>1308</v>
      </c>
      <c r="C227" s="393">
        <v>0.5</v>
      </c>
      <c r="D227" s="393">
        <v>0.5</v>
      </c>
      <c r="E227" s="365" t="s">
        <v>46</v>
      </c>
      <c r="F227" s="366" t="s">
        <v>711</v>
      </c>
      <c r="G227" s="398" t="s">
        <v>735</v>
      </c>
      <c r="H227" s="487" t="s">
        <v>1309</v>
      </c>
      <c r="I227" s="379" t="s">
        <v>1286</v>
      </c>
      <c r="J227" s="368" t="s">
        <v>798</v>
      </c>
      <c r="K227" s="397" t="s">
        <v>1882</v>
      </c>
      <c r="L227" s="550"/>
    </row>
    <row r="228" spans="1:15" ht="25.5" x14ac:dyDescent="0.2">
      <c r="A228" s="391" t="s">
        <v>280</v>
      </c>
      <c r="B228" s="392" t="s">
        <v>1310</v>
      </c>
      <c r="C228" s="393">
        <v>1</v>
      </c>
      <c r="D228" s="393">
        <v>1</v>
      </c>
      <c r="E228" s="365" t="s">
        <v>46</v>
      </c>
      <c r="F228" s="366" t="s">
        <v>711</v>
      </c>
      <c r="G228" s="398" t="s">
        <v>844</v>
      </c>
      <c r="H228" s="487" t="s">
        <v>1311</v>
      </c>
      <c r="I228" s="379" t="s">
        <v>1286</v>
      </c>
      <c r="J228" s="368" t="s">
        <v>798</v>
      </c>
      <c r="K228" s="397" t="s">
        <v>1882</v>
      </c>
      <c r="L228" s="550"/>
    </row>
    <row r="229" spans="1:15" ht="36" x14ac:dyDescent="0.2">
      <c r="A229" s="391" t="s">
        <v>588</v>
      </c>
      <c r="B229" s="392" t="s">
        <v>1312</v>
      </c>
      <c r="C229" s="393">
        <v>3.2</v>
      </c>
      <c r="D229" s="393">
        <v>3.2</v>
      </c>
      <c r="E229" s="365" t="s">
        <v>46</v>
      </c>
      <c r="F229" s="366" t="s">
        <v>711</v>
      </c>
      <c r="G229" s="398" t="s">
        <v>509</v>
      </c>
      <c r="H229" s="497" t="s">
        <v>1313</v>
      </c>
      <c r="I229" s="379" t="s">
        <v>1286</v>
      </c>
      <c r="J229" s="397" t="s">
        <v>1306</v>
      </c>
      <c r="K229" s="397" t="s">
        <v>1882</v>
      </c>
      <c r="L229" s="549"/>
    </row>
    <row r="230" spans="1:15" ht="25.5" x14ac:dyDescent="0.2">
      <c r="A230" s="391" t="s">
        <v>296</v>
      </c>
      <c r="B230" s="392" t="s">
        <v>1318</v>
      </c>
      <c r="C230" s="393">
        <v>2</v>
      </c>
      <c r="D230" s="393">
        <v>2</v>
      </c>
      <c r="E230" s="365" t="s">
        <v>46</v>
      </c>
      <c r="F230" s="366" t="s">
        <v>711</v>
      </c>
      <c r="G230" s="398" t="s">
        <v>509</v>
      </c>
      <c r="H230" s="497" t="s">
        <v>1433</v>
      </c>
      <c r="I230" s="379" t="s">
        <v>1286</v>
      </c>
      <c r="J230" s="397" t="s">
        <v>798</v>
      </c>
      <c r="K230" s="397" t="s">
        <v>1882</v>
      </c>
      <c r="L230" s="549"/>
      <c r="M230" s="532"/>
    </row>
    <row r="231" spans="1:15" ht="25.5" x14ac:dyDescent="0.2">
      <c r="A231" s="391" t="s">
        <v>302</v>
      </c>
      <c r="B231" s="392" t="s">
        <v>1319</v>
      </c>
      <c r="C231" s="393">
        <v>2</v>
      </c>
      <c r="D231" s="393">
        <v>2</v>
      </c>
      <c r="E231" s="365" t="s">
        <v>46</v>
      </c>
      <c r="F231" s="366" t="s">
        <v>711</v>
      </c>
      <c r="G231" s="398" t="s">
        <v>735</v>
      </c>
      <c r="H231" s="497" t="s">
        <v>1320</v>
      </c>
      <c r="I231" s="379" t="s">
        <v>1286</v>
      </c>
      <c r="J231" s="397" t="s">
        <v>798</v>
      </c>
      <c r="K231" s="397" t="s">
        <v>1882</v>
      </c>
      <c r="L231" s="549"/>
    </row>
    <row r="232" spans="1:15" ht="25.5" x14ac:dyDescent="0.2">
      <c r="A232" s="391" t="s">
        <v>306</v>
      </c>
      <c r="B232" s="392" t="s">
        <v>1321</v>
      </c>
      <c r="C232" s="393">
        <v>1.5</v>
      </c>
      <c r="D232" s="393">
        <v>1.5</v>
      </c>
      <c r="E232" s="365" t="s">
        <v>46</v>
      </c>
      <c r="F232" s="366" t="s">
        <v>711</v>
      </c>
      <c r="G232" s="398" t="s">
        <v>844</v>
      </c>
      <c r="H232" s="487" t="s">
        <v>1322</v>
      </c>
      <c r="I232" s="379" t="s">
        <v>1286</v>
      </c>
      <c r="J232" s="368" t="s">
        <v>798</v>
      </c>
      <c r="K232" s="397" t="s">
        <v>1882</v>
      </c>
      <c r="L232" s="550"/>
    </row>
    <row r="233" spans="1:15" ht="25.5" x14ac:dyDescent="0.2">
      <c r="A233" s="391" t="s">
        <v>312</v>
      </c>
      <c r="B233" s="392" t="s">
        <v>1323</v>
      </c>
      <c r="C233" s="393">
        <v>2</v>
      </c>
      <c r="D233" s="393">
        <v>2</v>
      </c>
      <c r="E233" s="365" t="s">
        <v>46</v>
      </c>
      <c r="F233" s="366" t="s">
        <v>711</v>
      </c>
      <c r="G233" s="398" t="s">
        <v>174</v>
      </c>
      <c r="H233" s="478" t="s">
        <v>1324</v>
      </c>
      <c r="I233" s="379" t="s">
        <v>1286</v>
      </c>
      <c r="J233" s="368" t="s">
        <v>798</v>
      </c>
      <c r="K233" s="397" t="s">
        <v>1882</v>
      </c>
      <c r="L233" s="550"/>
    </row>
    <row r="234" spans="1:15" ht="25.5" x14ac:dyDescent="0.2">
      <c r="A234" s="391" t="s">
        <v>318</v>
      </c>
      <c r="B234" s="392" t="s">
        <v>1368</v>
      </c>
      <c r="C234" s="393">
        <v>0.45</v>
      </c>
      <c r="D234" s="393">
        <v>0.45</v>
      </c>
      <c r="E234" s="365" t="s">
        <v>638</v>
      </c>
      <c r="F234" s="366" t="s">
        <v>711</v>
      </c>
      <c r="G234" s="398" t="s">
        <v>735</v>
      </c>
      <c r="H234" s="487" t="s">
        <v>1369</v>
      </c>
      <c r="I234" s="379" t="s">
        <v>1286</v>
      </c>
      <c r="J234" s="368" t="s">
        <v>798</v>
      </c>
      <c r="K234" s="397" t="s">
        <v>1883</v>
      </c>
      <c r="L234" s="550"/>
    </row>
    <row r="235" spans="1:15" s="448" customFormat="1" ht="25.5" x14ac:dyDescent="0.2">
      <c r="A235" s="391" t="s">
        <v>323</v>
      </c>
      <c r="B235" s="392" t="s">
        <v>1370</v>
      </c>
      <c r="C235" s="393">
        <v>0.35</v>
      </c>
      <c r="D235" s="393">
        <v>0.35</v>
      </c>
      <c r="E235" s="365" t="s">
        <v>638</v>
      </c>
      <c r="F235" s="366" t="s">
        <v>711</v>
      </c>
      <c r="G235" s="398" t="s">
        <v>735</v>
      </c>
      <c r="H235" s="487" t="s">
        <v>1371</v>
      </c>
      <c r="I235" s="379" t="s">
        <v>1286</v>
      </c>
      <c r="J235" s="368" t="s">
        <v>798</v>
      </c>
      <c r="K235" s="397" t="s">
        <v>1883</v>
      </c>
      <c r="L235" s="550"/>
      <c r="M235" s="436"/>
      <c r="N235" s="437"/>
      <c r="O235" s="437"/>
    </row>
    <row r="236" spans="1:15" s="448" customFormat="1" ht="25.5" x14ac:dyDescent="0.2">
      <c r="A236" s="391" t="s">
        <v>330</v>
      </c>
      <c r="B236" s="392" t="s">
        <v>1372</v>
      </c>
      <c r="C236" s="393">
        <v>0.12</v>
      </c>
      <c r="D236" s="393">
        <v>0.12</v>
      </c>
      <c r="E236" s="365" t="s">
        <v>768</v>
      </c>
      <c r="F236" s="366" t="s">
        <v>711</v>
      </c>
      <c r="G236" s="398" t="s">
        <v>735</v>
      </c>
      <c r="H236" s="487" t="s">
        <v>1373</v>
      </c>
      <c r="I236" s="379" t="s">
        <v>1286</v>
      </c>
      <c r="J236" s="368" t="s">
        <v>798</v>
      </c>
      <c r="K236" s="397" t="s">
        <v>1883</v>
      </c>
      <c r="L236" s="550"/>
      <c r="M236" s="436"/>
      <c r="N236" s="437"/>
      <c r="O236" s="437"/>
    </row>
    <row r="237" spans="1:15" s="448" customFormat="1" ht="25.5" x14ac:dyDescent="0.2">
      <c r="A237" s="391" t="s">
        <v>333</v>
      </c>
      <c r="B237" s="392" t="s">
        <v>1368</v>
      </c>
      <c r="C237" s="393">
        <v>0.5</v>
      </c>
      <c r="D237" s="393">
        <v>0.5</v>
      </c>
      <c r="E237" s="365" t="s">
        <v>768</v>
      </c>
      <c r="F237" s="366" t="s">
        <v>711</v>
      </c>
      <c r="G237" s="398" t="s">
        <v>735</v>
      </c>
      <c r="H237" s="487" t="s">
        <v>1374</v>
      </c>
      <c r="I237" s="379" t="s">
        <v>1286</v>
      </c>
      <c r="J237" s="368" t="s">
        <v>798</v>
      </c>
      <c r="K237" s="397" t="s">
        <v>1883</v>
      </c>
      <c r="L237" s="550"/>
      <c r="M237" s="436"/>
      <c r="N237" s="437"/>
      <c r="O237" s="437"/>
    </row>
    <row r="238" spans="1:15" s="448" customFormat="1" ht="25.5" x14ac:dyDescent="0.2">
      <c r="A238" s="391" t="s">
        <v>338</v>
      </c>
      <c r="B238" s="392" t="s">
        <v>1375</v>
      </c>
      <c r="C238" s="393">
        <v>2.0499999999999998</v>
      </c>
      <c r="D238" s="393">
        <v>2.0499999999999998</v>
      </c>
      <c r="E238" s="365" t="s">
        <v>46</v>
      </c>
      <c r="F238" s="366" t="s">
        <v>711</v>
      </c>
      <c r="G238" s="398" t="s">
        <v>735</v>
      </c>
      <c r="H238" s="487" t="s">
        <v>1387</v>
      </c>
      <c r="I238" s="379" t="s">
        <v>1286</v>
      </c>
      <c r="J238" s="368" t="s">
        <v>798</v>
      </c>
      <c r="K238" s="397" t="s">
        <v>1883</v>
      </c>
      <c r="L238" s="550"/>
      <c r="M238" s="436"/>
      <c r="N238" s="437"/>
    </row>
    <row r="239" spans="1:15" s="448" customFormat="1" ht="25.5" x14ac:dyDescent="0.2">
      <c r="A239" s="533" t="s">
        <v>342</v>
      </c>
      <c r="B239" s="534" t="s">
        <v>1376</v>
      </c>
      <c r="C239" s="535">
        <v>2.64</v>
      </c>
      <c r="D239" s="535">
        <v>2.58</v>
      </c>
      <c r="E239" s="536" t="s">
        <v>46</v>
      </c>
      <c r="F239" s="537" t="s">
        <v>711</v>
      </c>
      <c r="G239" s="538" t="s">
        <v>168</v>
      </c>
      <c r="H239" s="539" t="s">
        <v>1377</v>
      </c>
      <c r="I239" s="540" t="s">
        <v>1286</v>
      </c>
      <c r="J239" s="541" t="s">
        <v>798</v>
      </c>
      <c r="K239" s="397" t="s">
        <v>1882</v>
      </c>
      <c r="L239" s="557"/>
      <c r="M239" s="436"/>
      <c r="N239" s="437"/>
    </row>
    <row r="240" spans="1:15" s="448" customFormat="1" ht="25.5" x14ac:dyDescent="0.2">
      <c r="A240" s="391" t="s">
        <v>1264</v>
      </c>
      <c r="B240" s="392" t="s">
        <v>1378</v>
      </c>
      <c r="C240" s="393">
        <v>2.2000000000000002</v>
      </c>
      <c r="D240" s="393">
        <v>2.2000000000000002</v>
      </c>
      <c r="E240" s="365" t="s">
        <v>46</v>
      </c>
      <c r="F240" s="366" t="s">
        <v>711</v>
      </c>
      <c r="G240" s="398" t="s">
        <v>1379</v>
      </c>
      <c r="H240" s="487" t="s">
        <v>1380</v>
      </c>
      <c r="I240" s="379" t="s">
        <v>1286</v>
      </c>
      <c r="J240" s="368" t="s">
        <v>798</v>
      </c>
      <c r="K240" s="397" t="s">
        <v>1882</v>
      </c>
      <c r="L240" s="550"/>
      <c r="M240" s="436"/>
      <c r="N240" s="437"/>
    </row>
    <row r="241" spans="1:14" s="448" customFormat="1" ht="25.5" x14ac:dyDescent="0.2">
      <c r="A241" s="391" t="s">
        <v>352</v>
      </c>
      <c r="B241" s="392" t="s">
        <v>1381</v>
      </c>
      <c r="C241" s="393">
        <v>0.3</v>
      </c>
      <c r="D241" s="393">
        <v>0.3</v>
      </c>
      <c r="E241" s="365" t="s">
        <v>46</v>
      </c>
      <c r="F241" s="366" t="s">
        <v>711</v>
      </c>
      <c r="G241" s="398" t="s">
        <v>1379</v>
      </c>
      <c r="H241" s="487" t="s">
        <v>1382</v>
      </c>
      <c r="I241" s="379" t="s">
        <v>1286</v>
      </c>
      <c r="J241" s="368" t="s">
        <v>798</v>
      </c>
      <c r="K241" s="397" t="s">
        <v>1882</v>
      </c>
      <c r="L241" s="550"/>
      <c r="M241" s="436"/>
      <c r="N241" s="437"/>
    </row>
    <row r="242" spans="1:14" s="620" customFormat="1" ht="25.5" x14ac:dyDescent="0.2">
      <c r="A242" s="612">
        <v>1</v>
      </c>
      <c r="B242" s="30" t="s">
        <v>1547</v>
      </c>
      <c r="C242" s="38">
        <v>2.8</v>
      </c>
      <c r="D242" s="638"/>
      <c r="E242" s="365" t="s">
        <v>46</v>
      </c>
      <c r="F242" s="646" t="s">
        <v>711</v>
      </c>
      <c r="G242" s="638" t="s">
        <v>774</v>
      </c>
      <c r="H242" s="647" t="s">
        <v>1548</v>
      </c>
      <c r="I242" s="635" t="s">
        <v>1511</v>
      </c>
      <c r="J242" s="625"/>
      <c r="K242" s="591" t="s">
        <v>1884</v>
      </c>
    </row>
    <row r="243" spans="1:14" s="620" customFormat="1" ht="25.5" x14ac:dyDescent="0.2">
      <c r="A243" s="612">
        <v>2</v>
      </c>
      <c r="B243" s="636" t="s">
        <v>1549</v>
      </c>
      <c r="C243" s="637">
        <v>0.5</v>
      </c>
      <c r="D243" s="638"/>
      <c r="E243" s="365" t="s">
        <v>46</v>
      </c>
      <c r="F243" s="646" t="s">
        <v>711</v>
      </c>
      <c r="G243" s="638" t="s">
        <v>774</v>
      </c>
      <c r="H243" s="647" t="s">
        <v>1550</v>
      </c>
      <c r="I243" s="635" t="s">
        <v>1511</v>
      </c>
      <c r="J243" s="625"/>
      <c r="K243" s="626" t="s">
        <v>1885</v>
      </c>
    </row>
    <row r="244" spans="1:14" s="620" customFormat="1" ht="25.5" x14ac:dyDescent="0.2">
      <c r="A244" s="612">
        <v>3</v>
      </c>
      <c r="B244" s="636" t="s">
        <v>1551</v>
      </c>
      <c r="C244" s="637">
        <v>0.4</v>
      </c>
      <c r="D244" s="638"/>
      <c r="E244" s="365" t="s">
        <v>46</v>
      </c>
      <c r="F244" s="646" t="s">
        <v>711</v>
      </c>
      <c r="G244" s="638" t="s">
        <v>774</v>
      </c>
      <c r="H244" s="647" t="s">
        <v>1552</v>
      </c>
      <c r="I244" s="635" t="s">
        <v>1511</v>
      </c>
      <c r="J244" s="625"/>
      <c r="K244" s="626" t="s">
        <v>1885</v>
      </c>
    </row>
    <row r="245" spans="1:14" s="626" customFormat="1" ht="25.5" x14ac:dyDescent="0.2">
      <c r="A245" s="612">
        <v>4</v>
      </c>
      <c r="B245" s="628" t="s">
        <v>1553</v>
      </c>
      <c r="C245" s="629">
        <v>1.6</v>
      </c>
      <c r="D245" s="630"/>
      <c r="E245" s="365" t="s">
        <v>46</v>
      </c>
      <c r="F245" s="648" t="s">
        <v>711</v>
      </c>
      <c r="G245" s="630" t="s">
        <v>1304</v>
      </c>
      <c r="H245" s="631" t="s">
        <v>1554</v>
      </c>
      <c r="I245" s="645" t="s">
        <v>1511</v>
      </c>
      <c r="J245" s="625"/>
      <c r="K245" s="626" t="s">
        <v>1885</v>
      </c>
    </row>
    <row r="246" spans="1:14" s="626" customFormat="1" ht="25.5" x14ac:dyDescent="0.2">
      <c r="A246" s="612">
        <v>5</v>
      </c>
      <c r="B246" s="636" t="s">
        <v>1553</v>
      </c>
      <c r="C246" s="637">
        <v>1</v>
      </c>
      <c r="D246" s="638"/>
      <c r="E246" s="365" t="s">
        <v>46</v>
      </c>
      <c r="F246" s="646" t="s">
        <v>711</v>
      </c>
      <c r="G246" s="638" t="s">
        <v>754</v>
      </c>
      <c r="H246" s="647" t="s">
        <v>1555</v>
      </c>
      <c r="I246" s="635" t="s">
        <v>1511</v>
      </c>
      <c r="J246" s="625"/>
      <c r="K246" s="626" t="s">
        <v>1885</v>
      </c>
    </row>
    <row r="247" spans="1:14" s="626" customFormat="1" ht="25.5" x14ac:dyDescent="0.2">
      <c r="A247" s="612">
        <v>6</v>
      </c>
      <c r="B247" s="628" t="s">
        <v>1556</v>
      </c>
      <c r="C247" s="629">
        <v>1.7</v>
      </c>
      <c r="D247" s="630"/>
      <c r="E247" s="365" t="s">
        <v>46</v>
      </c>
      <c r="F247" s="648" t="s">
        <v>711</v>
      </c>
      <c r="G247" s="630" t="s">
        <v>1557</v>
      </c>
      <c r="H247" s="631" t="s">
        <v>1558</v>
      </c>
      <c r="I247" s="645" t="s">
        <v>1511</v>
      </c>
      <c r="J247" s="625"/>
      <c r="K247" s="626" t="s">
        <v>1885</v>
      </c>
    </row>
    <row r="248" spans="1:14" s="626" customFormat="1" ht="25.5" x14ac:dyDescent="0.2">
      <c r="A248" s="612">
        <v>7</v>
      </c>
      <c r="B248" s="636" t="s">
        <v>1559</v>
      </c>
      <c r="C248" s="637">
        <v>0.5</v>
      </c>
      <c r="D248" s="638"/>
      <c r="E248" s="365" t="s">
        <v>46</v>
      </c>
      <c r="F248" s="646" t="s">
        <v>711</v>
      </c>
      <c r="G248" s="638" t="s">
        <v>1557</v>
      </c>
      <c r="H248" s="647" t="s">
        <v>1560</v>
      </c>
      <c r="I248" s="635" t="s">
        <v>1511</v>
      </c>
      <c r="J248" s="625"/>
      <c r="K248" s="626" t="s">
        <v>1885</v>
      </c>
    </row>
    <row r="249" spans="1:14" s="626" customFormat="1" ht="25.5" x14ac:dyDescent="0.2">
      <c r="A249" s="612">
        <v>8</v>
      </c>
      <c r="B249" s="628" t="s">
        <v>1561</v>
      </c>
      <c r="C249" s="629">
        <v>1.5</v>
      </c>
      <c r="D249" s="630"/>
      <c r="E249" s="365" t="s">
        <v>46</v>
      </c>
      <c r="F249" s="648" t="s">
        <v>711</v>
      </c>
      <c r="G249" s="630" t="s">
        <v>735</v>
      </c>
      <c r="H249" s="631" t="s">
        <v>1562</v>
      </c>
      <c r="I249" s="645" t="s">
        <v>1511</v>
      </c>
      <c r="J249" s="625"/>
      <c r="K249" s="626" t="s">
        <v>1885</v>
      </c>
    </row>
    <row r="250" spans="1:14" s="626" customFormat="1" ht="25.5" x14ac:dyDescent="0.2">
      <c r="A250" s="612">
        <v>9</v>
      </c>
      <c r="B250" s="636" t="s">
        <v>1563</v>
      </c>
      <c r="C250" s="637">
        <v>1.8</v>
      </c>
      <c r="D250" s="638"/>
      <c r="E250" s="365" t="s">
        <v>46</v>
      </c>
      <c r="F250" s="646" t="s">
        <v>711</v>
      </c>
      <c r="G250" s="638" t="s">
        <v>735</v>
      </c>
      <c r="H250" s="647" t="s">
        <v>1564</v>
      </c>
      <c r="I250" s="635" t="s">
        <v>1511</v>
      </c>
      <c r="J250" s="625"/>
      <c r="K250" s="626" t="s">
        <v>1885</v>
      </c>
    </row>
    <row r="251" spans="1:14" s="626" customFormat="1" ht="25.5" x14ac:dyDescent="0.2">
      <c r="A251" s="612">
        <v>10</v>
      </c>
      <c r="B251" s="636" t="s">
        <v>1565</v>
      </c>
      <c r="C251" s="637">
        <v>1.2</v>
      </c>
      <c r="D251" s="638"/>
      <c r="E251" s="365" t="s">
        <v>46</v>
      </c>
      <c r="F251" s="646" t="s">
        <v>711</v>
      </c>
      <c r="G251" s="638" t="s">
        <v>735</v>
      </c>
      <c r="H251" s="647" t="s">
        <v>1566</v>
      </c>
      <c r="I251" s="635" t="s">
        <v>1567</v>
      </c>
      <c r="J251" s="625"/>
      <c r="K251" s="591" t="s">
        <v>1884</v>
      </c>
    </row>
    <row r="252" spans="1:14" s="626" customFormat="1" ht="25.5" x14ac:dyDescent="0.2">
      <c r="A252" s="612">
        <v>11</v>
      </c>
      <c r="B252" s="628" t="s">
        <v>1568</v>
      </c>
      <c r="C252" s="629">
        <v>2.5</v>
      </c>
      <c r="D252" s="630"/>
      <c r="E252" s="365" t="s">
        <v>46</v>
      </c>
      <c r="F252" s="648" t="s">
        <v>711</v>
      </c>
      <c r="G252" s="630" t="s">
        <v>174</v>
      </c>
      <c r="H252" s="631" t="s">
        <v>1569</v>
      </c>
      <c r="I252" s="645" t="s">
        <v>1511</v>
      </c>
      <c r="J252" s="625"/>
      <c r="K252" s="626" t="s">
        <v>1885</v>
      </c>
    </row>
    <row r="253" spans="1:14" s="626" customFormat="1" ht="25.5" x14ac:dyDescent="0.2">
      <c r="A253" s="612">
        <v>12</v>
      </c>
      <c r="B253" s="649" t="s">
        <v>1570</v>
      </c>
      <c r="C253" s="650">
        <v>5.2</v>
      </c>
      <c r="D253" s="651"/>
      <c r="E253" s="365" t="s">
        <v>46</v>
      </c>
      <c r="F253" s="652" t="s">
        <v>711</v>
      </c>
      <c r="G253" s="651" t="s">
        <v>174</v>
      </c>
      <c r="H253" s="653" t="s">
        <v>1571</v>
      </c>
      <c r="I253" s="654" t="s">
        <v>1511</v>
      </c>
      <c r="J253" s="625"/>
      <c r="K253" s="626" t="s">
        <v>1885</v>
      </c>
    </row>
    <row r="254" spans="1:14" s="626" customFormat="1" ht="25.5" x14ac:dyDescent="0.2">
      <c r="A254" s="612">
        <v>13</v>
      </c>
      <c r="B254" s="636" t="s">
        <v>1381</v>
      </c>
      <c r="C254" s="637">
        <v>0.5</v>
      </c>
      <c r="D254" s="638"/>
      <c r="E254" s="365" t="s">
        <v>46</v>
      </c>
      <c r="F254" s="646" t="s">
        <v>711</v>
      </c>
      <c r="G254" s="638" t="s">
        <v>174</v>
      </c>
      <c r="H254" s="647" t="s">
        <v>1572</v>
      </c>
      <c r="I254" s="635" t="s">
        <v>1511</v>
      </c>
      <c r="J254" s="619"/>
      <c r="K254" s="626" t="s">
        <v>1885</v>
      </c>
    </row>
    <row r="255" spans="1:14" s="626" customFormat="1" ht="25.5" x14ac:dyDescent="0.2">
      <c r="A255" s="612">
        <v>14</v>
      </c>
      <c r="B255" s="628" t="s">
        <v>1573</v>
      </c>
      <c r="C255" s="629">
        <v>0.8</v>
      </c>
      <c r="D255" s="630"/>
      <c r="E255" s="365" t="s">
        <v>46</v>
      </c>
      <c r="F255" s="648" t="s">
        <v>711</v>
      </c>
      <c r="G255" s="630" t="s">
        <v>844</v>
      </c>
      <c r="H255" s="631" t="s">
        <v>1574</v>
      </c>
      <c r="I255" s="645" t="s">
        <v>1511</v>
      </c>
      <c r="J255" s="619"/>
      <c r="K255" s="626" t="s">
        <v>1885</v>
      </c>
    </row>
    <row r="256" spans="1:14" s="626" customFormat="1" ht="25.5" x14ac:dyDescent="0.2">
      <c r="A256" s="612">
        <v>15</v>
      </c>
      <c r="B256" s="636" t="s">
        <v>1575</v>
      </c>
      <c r="C256" s="637">
        <v>1</v>
      </c>
      <c r="D256" s="638"/>
      <c r="E256" s="365" t="s">
        <v>46</v>
      </c>
      <c r="F256" s="646" t="s">
        <v>711</v>
      </c>
      <c r="G256" s="638" t="s">
        <v>844</v>
      </c>
      <c r="H256" s="647" t="s">
        <v>1576</v>
      </c>
      <c r="I256" s="635" t="s">
        <v>1511</v>
      </c>
      <c r="J256" s="619"/>
      <c r="K256" s="626" t="s">
        <v>1885</v>
      </c>
    </row>
    <row r="257" spans="1:11" s="655" customFormat="1" ht="25.5" x14ac:dyDescent="0.2">
      <c r="A257" s="612">
        <v>16</v>
      </c>
      <c r="B257" s="636" t="s">
        <v>1577</v>
      </c>
      <c r="C257" s="637">
        <v>0.3</v>
      </c>
      <c r="D257" s="638"/>
      <c r="E257" s="365" t="s">
        <v>46</v>
      </c>
      <c r="F257" s="646" t="s">
        <v>711</v>
      </c>
      <c r="G257" s="638" t="s">
        <v>844</v>
      </c>
      <c r="H257" s="647" t="s">
        <v>1578</v>
      </c>
      <c r="I257" s="635" t="s">
        <v>1511</v>
      </c>
      <c r="J257" s="625"/>
      <c r="K257" s="626" t="s">
        <v>1885</v>
      </c>
    </row>
    <row r="258" spans="1:11" s="620" customFormat="1" ht="25.5" x14ac:dyDescent="0.2">
      <c r="A258" s="612">
        <v>17</v>
      </c>
      <c r="B258" s="636" t="s">
        <v>1579</v>
      </c>
      <c r="C258" s="637">
        <v>0.5</v>
      </c>
      <c r="D258" s="638"/>
      <c r="E258" s="365" t="s">
        <v>46</v>
      </c>
      <c r="F258" s="646" t="s">
        <v>711</v>
      </c>
      <c r="G258" s="638" t="s">
        <v>844</v>
      </c>
      <c r="H258" s="647" t="s">
        <v>1580</v>
      </c>
      <c r="I258" s="635" t="s">
        <v>1511</v>
      </c>
      <c r="J258" s="625"/>
      <c r="K258" s="626" t="s">
        <v>1885</v>
      </c>
    </row>
    <row r="259" spans="1:11" s="620" customFormat="1" ht="25.5" x14ac:dyDescent="0.2">
      <c r="A259" s="612">
        <v>18</v>
      </c>
      <c r="B259" s="636" t="s">
        <v>1581</v>
      </c>
      <c r="C259" s="637">
        <v>0.5</v>
      </c>
      <c r="D259" s="638"/>
      <c r="E259" s="365" t="s">
        <v>46</v>
      </c>
      <c r="F259" s="646" t="s">
        <v>711</v>
      </c>
      <c r="G259" s="638" t="s">
        <v>844</v>
      </c>
      <c r="H259" s="647" t="s">
        <v>1582</v>
      </c>
      <c r="I259" s="635" t="s">
        <v>1511</v>
      </c>
      <c r="J259" s="625"/>
      <c r="K259" s="626" t="s">
        <v>1885</v>
      </c>
    </row>
    <row r="260" spans="1:11" s="620" customFormat="1" ht="25.5" x14ac:dyDescent="0.2">
      <c r="A260" s="612">
        <v>19</v>
      </c>
      <c r="B260" s="636" t="s">
        <v>1583</v>
      </c>
      <c r="C260" s="637">
        <v>0.75</v>
      </c>
      <c r="D260" s="638"/>
      <c r="E260" s="365" t="s">
        <v>46</v>
      </c>
      <c r="F260" s="646" t="s">
        <v>711</v>
      </c>
      <c r="G260" s="638" t="s">
        <v>844</v>
      </c>
      <c r="H260" s="647" t="s">
        <v>1584</v>
      </c>
      <c r="I260" s="635" t="s">
        <v>1511</v>
      </c>
      <c r="J260" s="625"/>
      <c r="K260" s="626" t="s">
        <v>1885</v>
      </c>
    </row>
    <row r="261" spans="1:11" s="620" customFormat="1" ht="25.5" x14ac:dyDescent="0.2">
      <c r="A261" s="612">
        <v>20</v>
      </c>
      <c r="B261" s="636" t="s">
        <v>1585</v>
      </c>
      <c r="C261" s="637">
        <v>1</v>
      </c>
      <c r="D261" s="638"/>
      <c r="E261" s="365" t="s">
        <v>46</v>
      </c>
      <c r="F261" s="646" t="s">
        <v>711</v>
      </c>
      <c r="G261" s="638" t="s">
        <v>844</v>
      </c>
      <c r="H261" s="647" t="s">
        <v>1586</v>
      </c>
      <c r="I261" s="635" t="s">
        <v>1511</v>
      </c>
      <c r="J261" s="625"/>
      <c r="K261" s="626" t="s">
        <v>1885</v>
      </c>
    </row>
    <row r="262" spans="1:11" s="620" customFormat="1" ht="25.5" x14ac:dyDescent="0.2">
      <c r="A262" s="612">
        <v>21</v>
      </c>
      <c r="B262" s="636" t="s">
        <v>1587</v>
      </c>
      <c r="C262" s="637">
        <v>2</v>
      </c>
      <c r="D262" s="638"/>
      <c r="E262" s="365" t="s">
        <v>46</v>
      </c>
      <c r="F262" s="646" t="s">
        <v>711</v>
      </c>
      <c r="G262" s="638" t="s">
        <v>844</v>
      </c>
      <c r="H262" s="647" t="s">
        <v>1588</v>
      </c>
      <c r="I262" s="635" t="s">
        <v>1511</v>
      </c>
      <c r="J262" s="625"/>
      <c r="K262" s="626" t="s">
        <v>1885</v>
      </c>
    </row>
    <row r="263" spans="1:11" s="620" customFormat="1" ht="25.5" x14ac:dyDescent="0.2">
      <c r="A263" s="612">
        <v>22</v>
      </c>
      <c r="B263" s="636" t="s">
        <v>1589</v>
      </c>
      <c r="C263" s="637">
        <v>2.4</v>
      </c>
      <c r="D263" s="638"/>
      <c r="E263" s="365" t="s">
        <v>46</v>
      </c>
      <c r="F263" s="646" t="s">
        <v>711</v>
      </c>
      <c r="G263" s="638" t="s">
        <v>844</v>
      </c>
      <c r="H263" s="647" t="s">
        <v>1590</v>
      </c>
      <c r="I263" s="635" t="s">
        <v>1511</v>
      </c>
      <c r="J263" s="625"/>
      <c r="K263" s="626" t="s">
        <v>1885</v>
      </c>
    </row>
    <row r="264" spans="1:11" s="620" customFormat="1" ht="25.5" x14ac:dyDescent="0.2">
      <c r="A264" s="612">
        <v>23</v>
      </c>
      <c r="B264" s="636" t="s">
        <v>1591</v>
      </c>
      <c r="C264" s="637">
        <v>0.55000000000000004</v>
      </c>
      <c r="D264" s="638"/>
      <c r="E264" s="365" t="s">
        <v>46</v>
      </c>
      <c r="F264" s="646" t="s">
        <v>711</v>
      </c>
      <c r="G264" s="638" t="s">
        <v>844</v>
      </c>
      <c r="H264" s="647" t="s">
        <v>1592</v>
      </c>
      <c r="I264" s="635" t="s">
        <v>1511</v>
      </c>
      <c r="J264" s="625"/>
      <c r="K264" s="626" t="s">
        <v>1885</v>
      </c>
    </row>
    <row r="265" spans="1:11" s="620" customFormat="1" ht="25.5" x14ac:dyDescent="0.2">
      <c r="A265" s="612">
        <v>24</v>
      </c>
      <c r="B265" s="628" t="s">
        <v>814</v>
      </c>
      <c r="C265" s="656">
        <v>1</v>
      </c>
      <c r="D265" s="630"/>
      <c r="E265" s="365" t="s">
        <v>46</v>
      </c>
      <c r="F265" s="648" t="s">
        <v>711</v>
      </c>
      <c r="G265" s="657" t="s">
        <v>509</v>
      </c>
      <c r="H265" s="658" t="s">
        <v>1593</v>
      </c>
      <c r="I265" s="645" t="s">
        <v>1511</v>
      </c>
      <c r="J265" s="625"/>
      <c r="K265" s="626" t="s">
        <v>1885</v>
      </c>
    </row>
    <row r="266" spans="1:11" s="620" customFormat="1" ht="25.5" x14ac:dyDescent="0.2">
      <c r="A266" s="612">
        <v>25</v>
      </c>
      <c r="B266" s="636" t="s">
        <v>1594</v>
      </c>
      <c r="C266" s="637">
        <v>6.6</v>
      </c>
      <c r="D266" s="638"/>
      <c r="E266" s="365" t="s">
        <v>46</v>
      </c>
      <c r="F266" s="646" t="s">
        <v>711</v>
      </c>
      <c r="G266" s="638" t="s">
        <v>168</v>
      </c>
      <c r="H266" s="647" t="s">
        <v>1595</v>
      </c>
      <c r="I266" s="635" t="s">
        <v>1511</v>
      </c>
      <c r="J266" s="625"/>
      <c r="K266" s="626" t="s">
        <v>1885</v>
      </c>
    </row>
    <row r="267" spans="1:11" s="620" customFormat="1" ht="29.25" customHeight="1" x14ac:dyDescent="0.2">
      <c r="A267" s="612">
        <v>26</v>
      </c>
      <c r="B267" s="50" t="s">
        <v>1599</v>
      </c>
      <c r="C267" s="621">
        <v>1.4</v>
      </c>
      <c r="D267" s="622"/>
      <c r="E267" s="365" t="s">
        <v>46</v>
      </c>
      <c r="F267" s="621" t="s">
        <v>711</v>
      </c>
      <c r="G267" s="623" t="s">
        <v>735</v>
      </c>
      <c r="H267" s="624" t="s">
        <v>1600</v>
      </c>
      <c r="I267" s="618" t="s">
        <v>1511</v>
      </c>
      <c r="J267" s="625"/>
      <c r="K267" s="591" t="s">
        <v>1884</v>
      </c>
    </row>
    <row r="268" spans="1:11" s="620" customFormat="1" ht="29.25" customHeight="1" x14ac:dyDescent="0.2">
      <c r="A268" s="612">
        <v>27</v>
      </c>
      <c r="B268" s="50" t="s">
        <v>1601</v>
      </c>
      <c r="C268" s="621">
        <v>1.5</v>
      </c>
      <c r="D268" s="622"/>
      <c r="E268" s="365" t="s">
        <v>46</v>
      </c>
      <c r="F268" s="621" t="s">
        <v>711</v>
      </c>
      <c r="G268" s="623" t="s">
        <v>774</v>
      </c>
      <c r="H268" s="624" t="s">
        <v>1602</v>
      </c>
      <c r="I268" s="618" t="s">
        <v>1511</v>
      </c>
      <c r="J268" s="625"/>
      <c r="K268" s="591" t="s">
        <v>1884</v>
      </c>
    </row>
    <row r="269" spans="1:11" s="620" customFormat="1" ht="29.25" customHeight="1" x14ac:dyDescent="0.2">
      <c r="A269" s="612">
        <v>28</v>
      </c>
      <c r="B269" s="50" t="s">
        <v>1603</v>
      </c>
      <c r="C269" s="621">
        <v>0.3</v>
      </c>
      <c r="D269" s="622"/>
      <c r="E269" s="365" t="s">
        <v>46</v>
      </c>
      <c r="F269" s="621" t="s">
        <v>711</v>
      </c>
      <c r="G269" s="623" t="s">
        <v>774</v>
      </c>
      <c r="H269" s="624" t="s">
        <v>1604</v>
      </c>
      <c r="I269" s="618" t="s">
        <v>1511</v>
      </c>
      <c r="J269" s="625"/>
      <c r="K269" s="626" t="s">
        <v>1885</v>
      </c>
    </row>
    <row r="270" spans="1:11" s="620" customFormat="1" ht="25.5" x14ac:dyDescent="0.2">
      <c r="A270" s="612">
        <v>29</v>
      </c>
      <c r="B270" s="50" t="s">
        <v>1605</v>
      </c>
      <c r="C270" s="621">
        <v>0.8</v>
      </c>
      <c r="D270" s="665"/>
      <c r="E270" s="365" t="s">
        <v>46</v>
      </c>
      <c r="F270" s="666" t="s">
        <v>711</v>
      </c>
      <c r="G270" s="665" t="s">
        <v>844</v>
      </c>
      <c r="H270" s="624" t="s">
        <v>1606</v>
      </c>
      <c r="I270" s="618" t="s">
        <v>1511</v>
      </c>
      <c r="J270" s="625"/>
      <c r="K270" s="626" t="s">
        <v>1885</v>
      </c>
    </row>
    <row r="271" spans="1:11" s="620" customFormat="1" ht="25.5" x14ac:dyDescent="0.2">
      <c r="A271" s="612">
        <v>30</v>
      </c>
      <c r="B271" s="50" t="s">
        <v>1607</v>
      </c>
      <c r="C271" s="621">
        <v>2</v>
      </c>
      <c r="D271" s="665"/>
      <c r="E271" s="365" t="s">
        <v>46</v>
      </c>
      <c r="F271" s="666" t="s">
        <v>711</v>
      </c>
      <c r="G271" s="665" t="s">
        <v>179</v>
      </c>
      <c r="H271" s="624" t="s">
        <v>1608</v>
      </c>
      <c r="I271" s="618" t="s">
        <v>1511</v>
      </c>
      <c r="J271" s="625"/>
      <c r="K271" s="626" t="s">
        <v>1885</v>
      </c>
    </row>
    <row r="272" spans="1:11" s="620" customFormat="1" ht="38.25" x14ac:dyDescent="0.2">
      <c r="A272" s="612">
        <v>31</v>
      </c>
      <c r="B272" s="50" t="s">
        <v>1609</v>
      </c>
      <c r="C272" s="621">
        <v>2.73</v>
      </c>
      <c r="D272" s="665"/>
      <c r="E272" s="365" t="s">
        <v>46</v>
      </c>
      <c r="F272" s="666" t="s">
        <v>711</v>
      </c>
      <c r="G272" s="665" t="s">
        <v>179</v>
      </c>
      <c r="H272" s="624" t="s">
        <v>1610</v>
      </c>
      <c r="I272" s="618" t="s">
        <v>1511</v>
      </c>
      <c r="J272" s="625"/>
      <c r="K272" s="626" t="s">
        <v>1885</v>
      </c>
    </row>
    <row r="273" spans="1:14" s="626" customFormat="1" ht="25.5" x14ac:dyDescent="0.2">
      <c r="A273" s="612">
        <v>32</v>
      </c>
      <c r="B273" s="50" t="s">
        <v>1611</v>
      </c>
      <c r="C273" s="621">
        <v>0.5</v>
      </c>
      <c r="D273" s="665"/>
      <c r="E273" s="365" t="s">
        <v>46</v>
      </c>
      <c r="F273" s="666" t="s">
        <v>711</v>
      </c>
      <c r="G273" s="665" t="s">
        <v>1304</v>
      </c>
      <c r="H273" s="624" t="s">
        <v>1612</v>
      </c>
      <c r="I273" s="618" t="s">
        <v>1511</v>
      </c>
      <c r="J273" s="625"/>
      <c r="K273" s="626" t="s">
        <v>1885</v>
      </c>
    </row>
    <row r="274" spans="1:14" s="620" customFormat="1" ht="29.25" customHeight="1" x14ac:dyDescent="0.2">
      <c r="A274" s="612">
        <v>33</v>
      </c>
      <c r="B274" s="50" t="s">
        <v>1512</v>
      </c>
      <c r="C274" s="621">
        <v>1.6</v>
      </c>
      <c r="D274" s="622"/>
      <c r="E274" s="365" t="s">
        <v>46</v>
      </c>
      <c r="F274" s="621" t="s">
        <v>711</v>
      </c>
      <c r="G274" s="623" t="s">
        <v>1513</v>
      </c>
      <c r="H274" s="624" t="s">
        <v>1514</v>
      </c>
      <c r="I274" s="618" t="s">
        <v>1511</v>
      </c>
      <c r="J274" s="625"/>
      <c r="K274" s="626" t="s">
        <v>1885</v>
      </c>
    </row>
    <row r="275" spans="1:14" s="620" customFormat="1" ht="25.5" x14ac:dyDescent="0.2">
      <c r="A275" s="612">
        <v>34</v>
      </c>
      <c r="B275" s="50" t="s">
        <v>1515</v>
      </c>
      <c r="C275" s="621">
        <v>2</v>
      </c>
      <c r="D275" s="622"/>
      <c r="E275" s="365" t="s">
        <v>46</v>
      </c>
      <c r="F275" s="621" t="s">
        <v>711</v>
      </c>
      <c r="G275" s="623" t="s">
        <v>219</v>
      </c>
      <c r="H275" s="624" t="s">
        <v>1516</v>
      </c>
      <c r="I275" s="618" t="s">
        <v>1511</v>
      </c>
      <c r="J275" s="625"/>
      <c r="K275" s="626" t="s">
        <v>1885</v>
      </c>
    </row>
    <row r="276" spans="1:14" s="620" customFormat="1" ht="25.5" x14ac:dyDescent="0.2">
      <c r="A276" s="612">
        <v>35</v>
      </c>
      <c r="B276" s="50" t="s">
        <v>1515</v>
      </c>
      <c r="C276" s="621">
        <v>1</v>
      </c>
      <c r="D276" s="622"/>
      <c r="E276" s="365" t="s">
        <v>46</v>
      </c>
      <c r="F276" s="621" t="s">
        <v>711</v>
      </c>
      <c r="G276" s="623" t="s">
        <v>155</v>
      </c>
      <c r="H276" s="624" t="s">
        <v>1517</v>
      </c>
      <c r="I276" s="618" t="s">
        <v>1511</v>
      </c>
      <c r="J276" s="625"/>
      <c r="K276" s="626" t="s">
        <v>1885</v>
      </c>
    </row>
    <row r="277" spans="1:14" s="620" customFormat="1" ht="25.5" x14ac:dyDescent="0.2">
      <c r="A277" s="612">
        <v>36</v>
      </c>
      <c r="B277" s="50" t="s">
        <v>1518</v>
      </c>
      <c r="C277" s="621">
        <v>2</v>
      </c>
      <c r="D277" s="622"/>
      <c r="E277" s="365" t="s">
        <v>46</v>
      </c>
      <c r="F277" s="621" t="s">
        <v>711</v>
      </c>
      <c r="G277" s="623" t="s">
        <v>265</v>
      </c>
      <c r="H277" s="624" t="s">
        <v>1519</v>
      </c>
      <c r="I277" s="618" t="s">
        <v>1511</v>
      </c>
      <c r="J277" s="625"/>
      <c r="K277" s="626" t="s">
        <v>1885</v>
      </c>
    </row>
    <row r="278" spans="1:14" s="626" customFormat="1" ht="25.5" x14ac:dyDescent="0.2">
      <c r="A278" s="612">
        <v>37</v>
      </c>
      <c r="B278" s="50" t="s">
        <v>1520</v>
      </c>
      <c r="C278" s="621">
        <v>2.2000000000000002</v>
      </c>
      <c r="D278" s="622"/>
      <c r="E278" s="365" t="s">
        <v>46</v>
      </c>
      <c r="F278" s="621" t="s">
        <v>711</v>
      </c>
      <c r="G278" s="623" t="s">
        <v>224</v>
      </c>
      <c r="H278" s="624" t="s">
        <v>1521</v>
      </c>
      <c r="I278" s="618" t="s">
        <v>1511</v>
      </c>
      <c r="J278" s="625"/>
      <c r="K278" s="626" t="s">
        <v>1885</v>
      </c>
    </row>
    <row r="279" spans="1:14" s="626" customFormat="1" ht="25.5" x14ac:dyDescent="0.2">
      <c r="A279" s="612">
        <v>38</v>
      </c>
      <c r="B279" s="628" t="s">
        <v>1522</v>
      </c>
      <c r="C279" s="629">
        <v>0.5</v>
      </c>
      <c r="D279" s="622"/>
      <c r="E279" s="365" t="s">
        <v>46</v>
      </c>
      <c r="F279" s="621" t="s">
        <v>711</v>
      </c>
      <c r="G279" s="630" t="s">
        <v>277</v>
      </c>
      <c r="H279" s="631" t="s">
        <v>1523</v>
      </c>
      <c r="I279" s="618" t="s">
        <v>1511</v>
      </c>
      <c r="J279" s="625"/>
      <c r="K279" s="591" t="s">
        <v>1884</v>
      </c>
    </row>
    <row r="280" spans="1:14" s="626" customFormat="1" ht="25.5" x14ac:dyDescent="0.2">
      <c r="A280" s="612">
        <v>39</v>
      </c>
      <c r="B280" s="50" t="s">
        <v>1524</v>
      </c>
      <c r="C280" s="629">
        <v>0.4</v>
      </c>
      <c r="D280" s="633"/>
      <c r="E280" s="365" t="s">
        <v>46</v>
      </c>
      <c r="F280" s="629" t="s">
        <v>711</v>
      </c>
      <c r="G280" s="630" t="s">
        <v>309</v>
      </c>
      <c r="H280" s="631" t="s">
        <v>1525</v>
      </c>
      <c r="I280" s="618" t="s">
        <v>1511</v>
      </c>
      <c r="J280" s="625"/>
      <c r="K280" s="626" t="s">
        <v>1885</v>
      </c>
    </row>
    <row r="281" spans="1:14" s="626" customFormat="1" ht="25.5" x14ac:dyDescent="0.2">
      <c r="A281" s="612">
        <v>40</v>
      </c>
      <c r="B281" s="50" t="s">
        <v>1613</v>
      </c>
      <c r="C281" s="656">
        <v>0.8</v>
      </c>
      <c r="D281" s="633"/>
      <c r="E281" s="365" t="s">
        <v>46</v>
      </c>
      <c r="F281" s="629" t="s">
        <v>711</v>
      </c>
      <c r="G281" s="623" t="s">
        <v>774</v>
      </c>
      <c r="H281" s="487" t="s">
        <v>1614</v>
      </c>
      <c r="I281" s="379" t="s">
        <v>1286</v>
      </c>
      <c r="J281" s="625"/>
      <c r="K281" s="626" t="s">
        <v>1885</v>
      </c>
    </row>
    <row r="282" spans="1:14" s="626" customFormat="1" ht="25.5" x14ac:dyDescent="0.2">
      <c r="A282" s="612">
        <v>41</v>
      </c>
      <c r="B282" s="50" t="s">
        <v>1613</v>
      </c>
      <c r="C282" s="656">
        <v>0.3</v>
      </c>
      <c r="D282" s="633"/>
      <c r="E282" s="365" t="s">
        <v>46</v>
      </c>
      <c r="F282" s="629" t="s">
        <v>711</v>
      </c>
      <c r="G282" s="623" t="s">
        <v>774</v>
      </c>
      <c r="H282" s="487" t="s">
        <v>1615</v>
      </c>
      <c r="I282" s="379" t="s">
        <v>1286</v>
      </c>
      <c r="J282" s="625"/>
      <c r="K282" s="626" t="s">
        <v>1885</v>
      </c>
    </row>
    <row r="283" spans="1:14" s="626" customFormat="1" ht="25.5" x14ac:dyDescent="0.2">
      <c r="A283" s="612">
        <v>42</v>
      </c>
      <c r="B283" s="50" t="s">
        <v>1613</v>
      </c>
      <c r="C283" s="656">
        <v>0.3</v>
      </c>
      <c r="D283" s="633"/>
      <c r="E283" s="365" t="s">
        <v>46</v>
      </c>
      <c r="F283" s="629" t="s">
        <v>711</v>
      </c>
      <c r="G283" s="623" t="s">
        <v>774</v>
      </c>
      <c r="H283" s="487" t="s">
        <v>1616</v>
      </c>
      <c r="I283" s="379" t="s">
        <v>1286</v>
      </c>
      <c r="J283" s="625"/>
      <c r="K283" s="626" t="s">
        <v>1885</v>
      </c>
    </row>
    <row r="284" spans="1:14" s="626" customFormat="1" ht="25.5" x14ac:dyDescent="0.2">
      <c r="A284" s="612">
        <v>43</v>
      </c>
      <c r="B284" s="50" t="s">
        <v>1613</v>
      </c>
      <c r="C284" s="656">
        <v>0.42</v>
      </c>
      <c r="D284" s="633"/>
      <c r="E284" s="365" t="s">
        <v>81</v>
      </c>
      <c r="F284" s="629" t="s">
        <v>711</v>
      </c>
      <c r="G284" s="623" t="s">
        <v>774</v>
      </c>
      <c r="H284" s="487" t="s">
        <v>1617</v>
      </c>
      <c r="I284" s="379" t="s">
        <v>1286</v>
      </c>
      <c r="J284" s="625"/>
      <c r="K284" s="626" t="s">
        <v>1885</v>
      </c>
    </row>
    <row r="285" spans="1:14" s="626" customFormat="1" ht="25.5" x14ac:dyDescent="0.2">
      <c r="A285" s="612">
        <v>44</v>
      </c>
      <c r="B285" s="50" t="s">
        <v>1613</v>
      </c>
      <c r="C285" s="656">
        <v>1</v>
      </c>
      <c r="D285" s="633"/>
      <c r="E285" s="365" t="s">
        <v>1642</v>
      </c>
      <c r="F285" s="629" t="s">
        <v>711</v>
      </c>
      <c r="G285" s="623" t="s">
        <v>774</v>
      </c>
      <c r="H285" s="487" t="s">
        <v>1618</v>
      </c>
      <c r="I285" s="379" t="s">
        <v>1286</v>
      </c>
      <c r="J285" s="625"/>
      <c r="K285" s="626" t="s">
        <v>1885</v>
      </c>
    </row>
    <row r="286" spans="1:14" s="626" customFormat="1" ht="25.5" x14ac:dyDescent="0.2">
      <c r="A286" s="612">
        <v>45</v>
      </c>
      <c r="B286" s="50" t="s">
        <v>1613</v>
      </c>
      <c r="C286" s="656">
        <v>0.4</v>
      </c>
      <c r="D286" s="633"/>
      <c r="E286" s="365" t="s">
        <v>46</v>
      </c>
      <c r="F286" s="629" t="s">
        <v>711</v>
      </c>
      <c r="G286" s="623" t="s">
        <v>774</v>
      </c>
      <c r="H286" s="487" t="s">
        <v>1619</v>
      </c>
      <c r="I286" s="379" t="s">
        <v>1286</v>
      </c>
      <c r="J286" s="625"/>
      <c r="K286" s="591" t="s">
        <v>1884</v>
      </c>
    </row>
    <row r="287" spans="1:14" s="626" customFormat="1" ht="25.5" x14ac:dyDescent="0.2">
      <c r="A287" s="612">
        <v>46</v>
      </c>
      <c r="B287" s="50" t="s">
        <v>1613</v>
      </c>
      <c r="C287" s="656">
        <v>1</v>
      </c>
      <c r="D287" s="633"/>
      <c r="E287" s="365" t="s">
        <v>46</v>
      </c>
      <c r="F287" s="629" t="s">
        <v>711</v>
      </c>
      <c r="G287" s="623" t="s">
        <v>774</v>
      </c>
      <c r="H287" s="487" t="s">
        <v>1620</v>
      </c>
      <c r="I287" s="379" t="s">
        <v>1286</v>
      </c>
      <c r="J287" s="625"/>
      <c r="K287" s="591" t="s">
        <v>1884</v>
      </c>
    </row>
    <row r="288" spans="1:14" s="448" customFormat="1" ht="40.5" x14ac:dyDescent="0.2">
      <c r="A288" s="386" t="s">
        <v>820</v>
      </c>
      <c r="B288" s="364" t="s">
        <v>821</v>
      </c>
      <c r="C288" s="362">
        <v>193.44499999999999</v>
      </c>
      <c r="D288" s="362">
        <v>200.14</v>
      </c>
      <c r="E288" s="387"/>
      <c r="F288" s="388"/>
      <c r="G288" s="389"/>
      <c r="H288" s="478"/>
      <c r="I288" s="389"/>
      <c r="J288" s="390"/>
      <c r="K288" s="390"/>
      <c r="L288" s="554"/>
      <c r="M288" s="453"/>
      <c r="N288" s="437"/>
    </row>
    <row r="289" spans="1:16" s="572" customFormat="1" ht="51.6" customHeight="1" x14ac:dyDescent="0.2">
      <c r="A289" s="533" t="s">
        <v>44</v>
      </c>
      <c r="B289" s="669" t="s">
        <v>833</v>
      </c>
      <c r="C289" s="670">
        <v>453</v>
      </c>
      <c r="D289" s="535">
        <v>453</v>
      </c>
      <c r="E289" s="541" t="s">
        <v>88</v>
      </c>
      <c r="F289" s="537" t="s">
        <v>88</v>
      </c>
      <c r="G289" s="671" t="s">
        <v>834</v>
      </c>
      <c r="H289" s="589"/>
      <c r="I289" s="569" t="s">
        <v>835</v>
      </c>
      <c r="J289" s="569" t="s">
        <v>51</v>
      </c>
      <c r="K289" s="569" t="s">
        <v>1645</v>
      </c>
      <c r="L289" s="570"/>
      <c r="M289" s="571"/>
      <c r="N289" s="573"/>
      <c r="P289" s="672">
        <v>0</v>
      </c>
    </row>
    <row r="290" spans="1:16" s="448" customFormat="1" ht="38.25" x14ac:dyDescent="0.2">
      <c r="A290" s="391" t="s">
        <v>55</v>
      </c>
      <c r="B290" s="401" t="s">
        <v>822</v>
      </c>
      <c r="C290" s="399">
        <v>21.08</v>
      </c>
      <c r="D290" s="498">
        <v>24.4</v>
      </c>
      <c r="E290" s="368" t="s">
        <v>46</v>
      </c>
      <c r="F290" s="366" t="s">
        <v>823</v>
      </c>
      <c r="G290" s="400" t="s">
        <v>824</v>
      </c>
      <c r="H290" s="486" t="s">
        <v>1342</v>
      </c>
      <c r="I290" s="368" t="s">
        <v>825</v>
      </c>
      <c r="J290" s="397" t="s">
        <v>51</v>
      </c>
      <c r="K290" s="397" t="s">
        <v>51</v>
      </c>
      <c r="L290" s="549"/>
      <c r="M290" s="453"/>
      <c r="N290" s="437">
        <v>24.4</v>
      </c>
      <c r="O290" s="437">
        <v>24.4</v>
      </c>
      <c r="P290" s="499">
        <v>14.639999999999999</v>
      </c>
    </row>
    <row r="291" spans="1:16" s="502" customFormat="1" ht="51" x14ac:dyDescent="0.2">
      <c r="A291" s="391" t="s">
        <v>62</v>
      </c>
      <c r="B291" s="401" t="s">
        <v>1420</v>
      </c>
      <c r="C291" s="399">
        <v>21.54</v>
      </c>
      <c r="D291" s="393">
        <v>25.14</v>
      </c>
      <c r="E291" s="368" t="s">
        <v>315</v>
      </c>
      <c r="F291" s="366" t="s">
        <v>823</v>
      </c>
      <c r="G291" s="400" t="s">
        <v>824</v>
      </c>
      <c r="H291" s="396" t="s">
        <v>1344</v>
      </c>
      <c r="I291" s="500" t="s">
        <v>1424</v>
      </c>
      <c r="J291" s="397" t="s">
        <v>1407</v>
      </c>
      <c r="K291" s="397" t="s">
        <v>51</v>
      </c>
      <c r="L291" s="397"/>
      <c r="M291" s="397"/>
      <c r="N291" s="501">
        <v>25.14</v>
      </c>
      <c r="O291" s="502" t="s">
        <v>830</v>
      </c>
      <c r="P291" s="503" t="e">
        <v>#VALUE!</v>
      </c>
    </row>
    <row r="292" spans="1:16" ht="51" x14ac:dyDescent="0.2">
      <c r="A292" s="391" t="s">
        <v>70</v>
      </c>
      <c r="B292" s="401" t="s">
        <v>1421</v>
      </c>
      <c r="C292" s="399">
        <v>50</v>
      </c>
      <c r="D292" s="413">
        <v>33.6</v>
      </c>
      <c r="E292" s="368" t="s">
        <v>315</v>
      </c>
      <c r="F292" s="405" t="s">
        <v>823</v>
      </c>
      <c r="G292" s="468" t="s">
        <v>663</v>
      </c>
      <c r="H292" s="396" t="s">
        <v>1343</v>
      </c>
      <c r="I292" s="500" t="s">
        <v>1424</v>
      </c>
      <c r="J292" s="397" t="s">
        <v>1408</v>
      </c>
      <c r="K292" s="397" t="s">
        <v>51</v>
      </c>
      <c r="L292" s="549"/>
      <c r="M292" s="453"/>
      <c r="N292" s="437">
        <v>33.6</v>
      </c>
      <c r="O292" s="448" t="s">
        <v>827</v>
      </c>
      <c r="P292" s="499" t="e">
        <v>#VALUE!</v>
      </c>
    </row>
    <row r="293" spans="1:16" s="502" customFormat="1" ht="51" x14ac:dyDescent="0.2">
      <c r="A293" s="391" t="s">
        <v>79</v>
      </c>
      <c r="B293" s="401" t="s">
        <v>1422</v>
      </c>
      <c r="C293" s="399">
        <v>17.545000000000002</v>
      </c>
      <c r="D293" s="393">
        <v>25.14</v>
      </c>
      <c r="E293" s="368" t="s">
        <v>315</v>
      </c>
      <c r="F293" s="366" t="s">
        <v>823</v>
      </c>
      <c r="G293" s="400" t="s">
        <v>1087</v>
      </c>
      <c r="H293" s="396" t="s">
        <v>1411</v>
      </c>
      <c r="I293" s="500" t="s">
        <v>1424</v>
      </c>
      <c r="J293" s="397" t="s">
        <v>1409</v>
      </c>
      <c r="K293" s="397" t="s">
        <v>51</v>
      </c>
      <c r="L293" s="397"/>
      <c r="M293" s="397"/>
      <c r="N293" s="501"/>
      <c r="P293" s="503">
        <v>0</v>
      </c>
    </row>
    <row r="294" spans="1:16" ht="51" x14ac:dyDescent="0.2">
      <c r="A294" s="391" t="s">
        <v>86</v>
      </c>
      <c r="B294" s="401" t="s">
        <v>1423</v>
      </c>
      <c r="C294" s="399">
        <v>5</v>
      </c>
      <c r="D294" s="413">
        <v>33.6</v>
      </c>
      <c r="E294" s="368" t="s">
        <v>315</v>
      </c>
      <c r="F294" s="405" t="s">
        <v>823</v>
      </c>
      <c r="G294" s="394" t="s">
        <v>667</v>
      </c>
      <c r="H294" s="396" t="s">
        <v>1412</v>
      </c>
      <c r="I294" s="500" t="s">
        <v>1424</v>
      </c>
      <c r="J294" s="397" t="s">
        <v>1410</v>
      </c>
      <c r="K294" s="397" t="s">
        <v>51</v>
      </c>
      <c r="L294" s="549"/>
      <c r="M294" s="453"/>
      <c r="O294" s="448"/>
      <c r="P294" s="499">
        <v>0</v>
      </c>
    </row>
    <row r="295" spans="1:16" ht="51" x14ac:dyDescent="0.2">
      <c r="A295" s="391" t="s">
        <v>91</v>
      </c>
      <c r="B295" s="392" t="s">
        <v>1425</v>
      </c>
      <c r="C295" s="399">
        <v>5</v>
      </c>
      <c r="D295" s="498">
        <v>18.760000000000002</v>
      </c>
      <c r="E295" s="368" t="s">
        <v>46</v>
      </c>
      <c r="F295" s="366" t="s">
        <v>823</v>
      </c>
      <c r="G295" s="400" t="s">
        <v>735</v>
      </c>
      <c r="H295" s="486" t="s">
        <v>1395</v>
      </c>
      <c r="I295" s="379" t="s">
        <v>1424</v>
      </c>
      <c r="J295" s="401" t="s">
        <v>1426</v>
      </c>
      <c r="K295" s="397" t="s">
        <v>51</v>
      </c>
      <c r="L295" s="558"/>
      <c r="N295" s="437">
        <v>14.73</v>
      </c>
      <c r="O295" s="448" t="s">
        <v>1394</v>
      </c>
      <c r="P295" s="499" t="e">
        <v>#VALUE!</v>
      </c>
    </row>
    <row r="296" spans="1:16" ht="89.25" x14ac:dyDescent="0.2">
      <c r="A296" s="391" t="s">
        <v>94</v>
      </c>
      <c r="B296" s="392" t="s">
        <v>1413</v>
      </c>
      <c r="C296" s="399">
        <v>6.34</v>
      </c>
      <c r="D296" s="393">
        <v>6.34</v>
      </c>
      <c r="E296" s="394" t="s">
        <v>46</v>
      </c>
      <c r="F296" s="395" t="s">
        <v>823</v>
      </c>
      <c r="G296" s="396" t="s">
        <v>844</v>
      </c>
      <c r="H296" s="379" t="s">
        <v>1303</v>
      </c>
      <c r="I296" s="379" t="s">
        <v>1424</v>
      </c>
      <c r="J296" s="392" t="s">
        <v>1427</v>
      </c>
      <c r="K296" s="397" t="s">
        <v>51</v>
      </c>
      <c r="L296" s="559"/>
      <c r="N296" s="437">
        <v>6.34</v>
      </c>
      <c r="O296" s="448" t="s">
        <v>1388</v>
      </c>
      <c r="P296" s="499" t="e">
        <v>#VALUE!</v>
      </c>
    </row>
    <row r="297" spans="1:16" ht="89.25" x14ac:dyDescent="0.2">
      <c r="A297" s="391" t="s">
        <v>102</v>
      </c>
      <c r="B297" s="392" t="s">
        <v>1414</v>
      </c>
      <c r="C297" s="399">
        <v>12.31</v>
      </c>
      <c r="D297" s="393">
        <v>6.34</v>
      </c>
      <c r="E297" s="394" t="s">
        <v>46</v>
      </c>
      <c r="F297" s="395" t="s">
        <v>823</v>
      </c>
      <c r="G297" s="396" t="s">
        <v>844</v>
      </c>
      <c r="H297" s="379" t="s">
        <v>1417</v>
      </c>
      <c r="I297" s="379" t="s">
        <v>1424</v>
      </c>
      <c r="J297" s="392" t="s">
        <v>1428</v>
      </c>
      <c r="K297" s="397" t="s">
        <v>51</v>
      </c>
      <c r="L297" s="559"/>
      <c r="M297" s="532"/>
      <c r="O297" s="448"/>
      <c r="P297" s="499">
        <v>0</v>
      </c>
    </row>
    <row r="298" spans="1:16" ht="89.25" x14ac:dyDescent="0.2">
      <c r="A298" s="391" t="s">
        <v>107</v>
      </c>
      <c r="B298" s="392" t="s">
        <v>1415</v>
      </c>
      <c r="C298" s="399">
        <v>10.27</v>
      </c>
      <c r="D298" s="393">
        <v>6.34</v>
      </c>
      <c r="E298" s="394" t="s">
        <v>46</v>
      </c>
      <c r="F298" s="395" t="s">
        <v>823</v>
      </c>
      <c r="G298" s="396" t="s">
        <v>509</v>
      </c>
      <c r="H298" s="379" t="s">
        <v>1416</v>
      </c>
      <c r="I298" s="379" t="s">
        <v>1424</v>
      </c>
      <c r="J298" s="392" t="s">
        <v>1429</v>
      </c>
      <c r="K298" s="397" t="s">
        <v>51</v>
      </c>
      <c r="L298" s="559"/>
      <c r="M298" s="532"/>
      <c r="O298" s="448"/>
      <c r="P298" s="499">
        <v>0</v>
      </c>
    </row>
    <row r="299" spans="1:16" ht="89.25" x14ac:dyDescent="0.2">
      <c r="A299" s="391" t="s">
        <v>112</v>
      </c>
      <c r="B299" s="392" t="s">
        <v>1418</v>
      </c>
      <c r="C299" s="399">
        <v>25.6</v>
      </c>
      <c r="D299" s="393">
        <v>20.48</v>
      </c>
      <c r="E299" s="394" t="s">
        <v>46</v>
      </c>
      <c r="F299" s="395" t="s">
        <v>823</v>
      </c>
      <c r="G299" s="396" t="s">
        <v>1302</v>
      </c>
      <c r="H299" s="379" t="s">
        <v>1303</v>
      </c>
      <c r="I299" s="379" t="s">
        <v>1424</v>
      </c>
      <c r="J299" s="392" t="s">
        <v>1430</v>
      </c>
      <c r="K299" s="397" t="s">
        <v>51</v>
      </c>
      <c r="L299" s="559"/>
      <c r="N299" s="437">
        <v>20.48</v>
      </c>
      <c r="O299" s="437" t="s">
        <v>1388</v>
      </c>
      <c r="P299" s="499" t="e">
        <v>#VALUE!</v>
      </c>
    </row>
    <row r="300" spans="1:16" ht="76.5" x14ac:dyDescent="0.2">
      <c r="A300" s="391" t="s">
        <v>117</v>
      </c>
      <c r="B300" s="392" t="s">
        <v>1419</v>
      </c>
      <c r="C300" s="399">
        <v>18.760000000000002</v>
      </c>
      <c r="D300" s="498">
        <v>18.760000000000002</v>
      </c>
      <c r="E300" s="368" t="s">
        <v>46</v>
      </c>
      <c r="F300" s="366" t="s">
        <v>823</v>
      </c>
      <c r="G300" s="400" t="s">
        <v>1304</v>
      </c>
      <c r="H300" s="486" t="s">
        <v>1305</v>
      </c>
      <c r="I300" s="379" t="s">
        <v>1424</v>
      </c>
      <c r="J300" s="401" t="s">
        <v>1431</v>
      </c>
      <c r="K300" s="397" t="s">
        <v>51</v>
      </c>
      <c r="L300" s="558"/>
      <c r="N300" s="437">
        <v>18.760000000000002</v>
      </c>
      <c r="O300" s="448" t="s">
        <v>1392</v>
      </c>
      <c r="P300" s="499" t="e">
        <v>#VALUE!</v>
      </c>
    </row>
    <row r="301" spans="1:16" ht="76.5" x14ac:dyDescent="0.2">
      <c r="A301" s="391" t="s">
        <v>120</v>
      </c>
      <c r="B301" s="392" t="s">
        <v>1432</v>
      </c>
      <c r="C301" s="399">
        <v>38</v>
      </c>
      <c r="D301" s="393">
        <v>38</v>
      </c>
      <c r="E301" s="394" t="s">
        <v>308</v>
      </c>
      <c r="F301" s="395" t="s">
        <v>823</v>
      </c>
      <c r="G301" s="396" t="s">
        <v>844</v>
      </c>
      <c r="H301" s="379" t="s">
        <v>1383</v>
      </c>
      <c r="I301" s="379" t="s">
        <v>1390</v>
      </c>
      <c r="J301" s="397" t="s">
        <v>1391</v>
      </c>
      <c r="K301" s="397" t="s">
        <v>51</v>
      </c>
      <c r="L301" s="397"/>
      <c r="M301" s="397"/>
      <c r="N301" s="437">
        <v>38</v>
      </c>
      <c r="O301" s="448" t="s">
        <v>1389</v>
      </c>
      <c r="P301" s="499" t="e">
        <v>#VALUE!</v>
      </c>
    </row>
    <row r="302" spans="1:16" ht="27" x14ac:dyDescent="0.2">
      <c r="A302" s="386" t="s">
        <v>845</v>
      </c>
      <c r="B302" s="364" t="s">
        <v>846</v>
      </c>
      <c r="C302" s="362">
        <v>61.811999999999991</v>
      </c>
      <c r="D302" s="362">
        <v>103.02000000000001</v>
      </c>
      <c r="E302" s="387"/>
      <c r="F302" s="388"/>
      <c r="G302" s="389"/>
      <c r="H302" s="478"/>
      <c r="I302" s="389"/>
      <c r="J302" s="390"/>
      <c r="K302" s="390"/>
      <c r="L302" s="554"/>
      <c r="N302" s="437">
        <v>94</v>
      </c>
      <c r="O302" s="437">
        <v>5.5</v>
      </c>
      <c r="P302" s="499">
        <v>3.3</v>
      </c>
    </row>
    <row r="303" spans="1:16" ht="25.5" x14ac:dyDescent="0.2">
      <c r="A303" s="391" t="s">
        <v>44</v>
      </c>
      <c r="B303" s="372" t="s">
        <v>851</v>
      </c>
      <c r="C303" s="402">
        <v>16.82</v>
      </c>
      <c r="D303" s="413">
        <v>16.82</v>
      </c>
      <c r="E303" s="368" t="s">
        <v>46</v>
      </c>
      <c r="F303" s="366" t="s">
        <v>505</v>
      </c>
      <c r="G303" s="504" t="s">
        <v>1384</v>
      </c>
      <c r="H303" s="377" t="s">
        <v>1385</v>
      </c>
      <c r="I303" s="379" t="s">
        <v>853</v>
      </c>
      <c r="J303" s="397" t="s">
        <v>51</v>
      </c>
      <c r="K303" s="397" t="s">
        <v>51</v>
      </c>
      <c r="L303" s="549"/>
      <c r="M303" s="453"/>
      <c r="N303" s="437">
        <v>95</v>
      </c>
    </row>
    <row r="304" spans="1:16" ht="38.25" x14ac:dyDescent="0.2">
      <c r="A304" s="391" t="s">
        <v>55</v>
      </c>
      <c r="B304" s="372" t="s">
        <v>855</v>
      </c>
      <c r="C304" s="402">
        <v>3.9</v>
      </c>
      <c r="D304" s="413">
        <v>3.9</v>
      </c>
      <c r="E304" s="368" t="s">
        <v>46</v>
      </c>
      <c r="F304" s="477" t="s">
        <v>856</v>
      </c>
      <c r="G304" s="378" t="s">
        <v>857</v>
      </c>
      <c r="H304" s="505" t="s">
        <v>858</v>
      </c>
      <c r="I304" s="378" t="s">
        <v>859</v>
      </c>
      <c r="J304" s="397" t="s">
        <v>51</v>
      </c>
      <c r="K304" s="397" t="s">
        <v>51</v>
      </c>
      <c r="L304" s="549"/>
      <c r="M304" s="453"/>
    </row>
    <row r="305" spans="1:15" ht="38.25" x14ac:dyDescent="0.2">
      <c r="A305" s="391" t="s">
        <v>62</v>
      </c>
      <c r="B305" s="372" t="s">
        <v>863</v>
      </c>
      <c r="C305" s="402">
        <v>7.69</v>
      </c>
      <c r="D305" s="413">
        <v>7.69</v>
      </c>
      <c r="E305" s="368" t="s">
        <v>46</v>
      </c>
      <c r="F305" s="366" t="s">
        <v>505</v>
      </c>
      <c r="G305" s="504" t="s">
        <v>1337</v>
      </c>
      <c r="H305" s="377" t="s">
        <v>1386</v>
      </c>
      <c r="I305" s="379" t="s">
        <v>694</v>
      </c>
      <c r="J305" s="397" t="s">
        <v>862</v>
      </c>
      <c r="K305" s="397" t="s">
        <v>51</v>
      </c>
      <c r="L305" s="549"/>
      <c r="M305" s="453"/>
    </row>
    <row r="306" spans="1:15" ht="38.25" x14ac:dyDescent="0.2">
      <c r="A306" s="391" t="s">
        <v>70</v>
      </c>
      <c r="B306" s="372" t="s">
        <v>864</v>
      </c>
      <c r="C306" s="402">
        <v>5.4</v>
      </c>
      <c r="D306" s="413">
        <v>5.4</v>
      </c>
      <c r="E306" s="368" t="s">
        <v>46</v>
      </c>
      <c r="F306" s="366" t="s">
        <v>505</v>
      </c>
      <c r="G306" s="504" t="s">
        <v>687</v>
      </c>
      <c r="H306" s="505" t="s">
        <v>1338</v>
      </c>
      <c r="I306" s="379" t="s">
        <v>694</v>
      </c>
      <c r="J306" s="397" t="s">
        <v>51</v>
      </c>
      <c r="K306" s="397" t="s">
        <v>51</v>
      </c>
      <c r="L306" s="549"/>
      <c r="M306" s="453"/>
    </row>
    <row r="307" spans="1:15" ht="25.5" x14ac:dyDescent="0.2">
      <c r="A307" s="391" t="s">
        <v>79</v>
      </c>
      <c r="B307" s="372" t="s">
        <v>1339</v>
      </c>
      <c r="C307" s="402">
        <v>5.2</v>
      </c>
      <c r="D307" s="413">
        <v>5.2</v>
      </c>
      <c r="E307" s="368" t="s">
        <v>46</v>
      </c>
      <c r="F307" s="366" t="s">
        <v>505</v>
      </c>
      <c r="G307" s="504" t="s">
        <v>730</v>
      </c>
      <c r="H307" s="377" t="s">
        <v>1340</v>
      </c>
      <c r="I307" s="379" t="s">
        <v>694</v>
      </c>
      <c r="J307" s="397" t="s">
        <v>51</v>
      </c>
      <c r="K307" s="397" t="s">
        <v>51</v>
      </c>
      <c r="L307" s="549"/>
      <c r="M307" s="453"/>
    </row>
    <row r="308" spans="1:15" ht="25.5" x14ac:dyDescent="0.2">
      <c r="A308" s="391" t="s">
        <v>86</v>
      </c>
      <c r="B308" s="392" t="s">
        <v>867</v>
      </c>
      <c r="C308" s="402">
        <v>7.27</v>
      </c>
      <c r="D308" s="393">
        <v>7.27</v>
      </c>
      <c r="E308" s="394" t="s">
        <v>46</v>
      </c>
      <c r="F308" s="395" t="s">
        <v>505</v>
      </c>
      <c r="G308" s="396" t="s">
        <v>509</v>
      </c>
      <c r="H308" s="379" t="s">
        <v>868</v>
      </c>
      <c r="I308" s="379" t="s">
        <v>699</v>
      </c>
      <c r="J308" s="397" t="s">
        <v>51</v>
      </c>
      <c r="K308" s="397" t="s">
        <v>51</v>
      </c>
      <c r="L308" s="549"/>
      <c r="M308" s="453"/>
    </row>
    <row r="309" spans="1:15" ht="127.5" x14ac:dyDescent="0.2">
      <c r="A309" s="391" t="s">
        <v>91</v>
      </c>
      <c r="B309" s="392" t="s">
        <v>869</v>
      </c>
      <c r="C309" s="402">
        <v>38.97</v>
      </c>
      <c r="D309" s="393">
        <v>38.97</v>
      </c>
      <c r="E309" s="394" t="s">
        <v>46</v>
      </c>
      <c r="F309" s="395" t="s">
        <v>505</v>
      </c>
      <c r="G309" s="396" t="s">
        <v>800</v>
      </c>
      <c r="H309" s="379" t="s">
        <v>870</v>
      </c>
      <c r="I309" s="379" t="s">
        <v>635</v>
      </c>
      <c r="J309" s="379" t="s">
        <v>871</v>
      </c>
      <c r="K309" s="397" t="s">
        <v>51</v>
      </c>
      <c r="L309" s="552"/>
    </row>
    <row r="310" spans="1:15" ht="38.25" x14ac:dyDescent="0.2">
      <c r="A310" s="391" t="s">
        <v>94</v>
      </c>
      <c r="B310" s="392" t="s">
        <v>873</v>
      </c>
      <c r="C310" s="402">
        <v>7.01</v>
      </c>
      <c r="D310" s="393">
        <v>7.01</v>
      </c>
      <c r="E310" s="394" t="s">
        <v>46</v>
      </c>
      <c r="F310" s="395" t="s">
        <v>505</v>
      </c>
      <c r="G310" s="396" t="s">
        <v>509</v>
      </c>
      <c r="H310" s="379" t="s">
        <v>874</v>
      </c>
      <c r="I310" s="379" t="s">
        <v>635</v>
      </c>
      <c r="J310" s="379" t="s">
        <v>761</v>
      </c>
      <c r="K310" s="397" t="s">
        <v>51</v>
      </c>
      <c r="L310" s="552"/>
      <c r="M310" s="453"/>
    </row>
    <row r="311" spans="1:15" ht="38.25" x14ac:dyDescent="0.2">
      <c r="A311" s="391" t="s">
        <v>102</v>
      </c>
      <c r="B311" s="392" t="s">
        <v>875</v>
      </c>
      <c r="C311" s="402">
        <v>5.26</v>
      </c>
      <c r="D311" s="393">
        <v>5.26</v>
      </c>
      <c r="E311" s="368" t="s">
        <v>46</v>
      </c>
      <c r="F311" s="366" t="s">
        <v>505</v>
      </c>
      <c r="G311" s="368" t="s">
        <v>743</v>
      </c>
      <c r="H311" s="379" t="s">
        <v>876</v>
      </c>
      <c r="I311" s="452" t="s">
        <v>1393</v>
      </c>
      <c r="J311" s="379" t="s">
        <v>761</v>
      </c>
      <c r="K311" s="397" t="s">
        <v>51</v>
      </c>
      <c r="L311" s="552"/>
      <c r="M311" s="453"/>
    </row>
    <row r="312" spans="1:15" ht="38.25" x14ac:dyDescent="0.2">
      <c r="A312" s="391" t="s">
        <v>107</v>
      </c>
      <c r="B312" s="392" t="s">
        <v>877</v>
      </c>
      <c r="C312" s="402">
        <v>5.5</v>
      </c>
      <c r="D312" s="393">
        <v>5.5</v>
      </c>
      <c r="E312" s="368" t="s">
        <v>46</v>
      </c>
      <c r="F312" s="366" t="s">
        <v>505</v>
      </c>
      <c r="G312" s="368" t="s">
        <v>697</v>
      </c>
      <c r="H312" s="478" t="s">
        <v>1341</v>
      </c>
      <c r="I312" s="452" t="s">
        <v>1393</v>
      </c>
      <c r="J312" s="379" t="s">
        <v>761</v>
      </c>
      <c r="K312" s="397" t="s">
        <v>51</v>
      </c>
      <c r="L312" s="552"/>
      <c r="M312" s="453"/>
    </row>
    <row r="313" spans="1:15" ht="40.5" x14ac:dyDescent="0.2">
      <c r="A313" s="403" t="s">
        <v>878</v>
      </c>
      <c r="B313" s="364" t="s">
        <v>1333</v>
      </c>
      <c r="C313" s="362">
        <v>3882.0044699999994</v>
      </c>
      <c r="D313" s="362" t="e">
        <v>#REF!</v>
      </c>
      <c r="E313" s="365"/>
      <c r="F313" s="366"/>
      <c r="G313" s="368"/>
      <c r="H313" s="478"/>
      <c r="I313" s="368"/>
      <c r="J313" s="368"/>
      <c r="K313" s="368"/>
      <c r="L313" s="550"/>
      <c r="N313" s="437">
        <v>96</v>
      </c>
    </row>
    <row r="314" spans="1:15" s="448" customFormat="1" ht="27" x14ac:dyDescent="0.2">
      <c r="A314" s="386" t="s">
        <v>613</v>
      </c>
      <c r="B314" s="364" t="s">
        <v>880</v>
      </c>
      <c r="C314" s="362">
        <v>64.739999999999995</v>
      </c>
      <c r="D314" s="362">
        <v>55.909999999999989</v>
      </c>
      <c r="E314" s="387"/>
      <c r="F314" s="388"/>
      <c r="G314" s="389"/>
      <c r="H314" s="478"/>
      <c r="I314" s="389"/>
      <c r="J314" s="390"/>
      <c r="K314" s="390"/>
      <c r="L314" s="554"/>
      <c r="M314" s="453"/>
      <c r="N314" s="437">
        <v>97</v>
      </c>
      <c r="O314" s="437"/>
    </row>
    <row r="315" spans="1:15" s="448" customFormat="1" ht="38.25" x14ac:dyDescent="0.2">
      <c r="A315" s="391" t="s">
        <v>44</v>
      </c>
      <c r="B315" s="392" t="s">
        <v>886</v>
      </c>
      <c r="C315" s="393">
        <v>3</v>
      </c>
      <c r="D315" s="393">
        <v>3</v>
      </c>
      <c r="E315" s="368" t="s">
        <v>46</v>
      </c>
      <c r="F315" s="366" t="s">
        <v>505</v>
      </c>
      <c r="G315" s="368" t="s">
        <v>663</v>
      </c>
      <c r="H315" s="398" t="s">
        <v>887</v>
      </c>
      <c r="I315" s="398" t="s">
        <v>888</v>
      </c>
      <c r="J315" s="397" t="s">
        <v>51</v>
      </c>
      <c r="K315" s="397" t="s">
        <v>51</v>
      </c>
      <c r="L315" s="549"/>
      <c r="M315" s="453"/>
      <c r="N315" s="437">
        <v>98</v>
      </c>
      <c r="O315" s="437"/>
    </row>
    <row r="316" spans="1:15" s="448" customFormat="1" ht="51" x14ac:dyDescent="0.2">
      <c r="A316" s="391" t="s">
        <v>55</v>
      </c>
      <c r="B316" s="392" t="s">
        <v>1236</v>
      </c>
      <c r="C316" s="393">
        <v>0.11</v>
      </c>
      <c r="D316" s="393">
        <v>0.11</v>
      </c>
      <c r="E316" s="368" t="s">
        <v>856</v>
      </c>
      <c r="F316" s="366" t="s">
        <v>856</v>
      </c>
      <c r="G316" s="368" t="s">
        <v>650</v>
      </c>
      <c r="H316" s="398" t="s">
        <v>184</v>
      </c>
      <c r="I316" s="398" t="s">
        <v>891</v>
      </c>
      <c r="J316" s="397" t="s">
        <v>51</v>
      </c>
      <c r="K316" s="397" t="s">
        <v>51</v>
      </c>
      <c r="L316" s="549"/>
      <c r="M316" s="453"/>
      <c r="N316" s="437">
        <v>99</v>
      </c>
      <c r="O316" s="437"/>
    </row>
    <row r="317" spans="1:15" s="448" customFormat="1" ht="51" x14ac:dyDescent="0.2">
      <c r="A317" s="391" t="s">
        <v>62</v>
      </c>
      <c r="B317" s="392" t="s">
        <v>896</v>
      </c>
      <c r="C317" s="393">
        <v>0.03</v>
      </c>
      <c r="D317" s="393">
        <v>0.03</v>
      </c>
      <c r="E317" s="368" t="s">
        <v>856</v>
      </c>
      <c r="F317" s="366" t="s">
        <v>856</v>
      </c>
      <c r="G317" s="368" t="s">
        <v>650</v>
      </c>
      <c r="H317" s="398" t="s">
        <v>184</v>
      </c>
      <c r="I317" s="398" t="s">
        <v>891</v>
      </c>
      <c r="J317" s="397" t="s">
        <v>51</v>
      </c>
      <c r="K317" s="397" t="s">
        <v>51</v>
      </c>
      <c r="L317" s="549"/>
      <c r="M317" s="453"/>
      <c r="N317" s="437"/>
      <c r="O317" s="437"/>
    </row>
    <row r="318" spans="1:15" s="448" customFormat="1" ht="25.5" x14ac:dyDescent="0.2">
      <c r="A318" s="391" t="s">
        <v>70</v>
      </c>
      <c r="B318" s="392" t="s">
        <v>898</v>
      </c>
      <c r="C318" s="393">
        <v>7.0000000000000007E-2</v>
      </c>
      <c r="D318" s="393">
        <v>7.0000000000000007E-2</v>
      </c>
      <c r="E318" s="368" t="s">
        <v>46</v>
      </c>
      <c r="F318" s="366" t="s">
        <v>361</v>
      </c>
      <c r="G318" s="368" t="s">
        <v>712</v>
      </c>
      <c r="H318" s="397" t="s">
        <v>713</v>
      </c>
      <c r="I318" s="398" t="s">
        <v>899</v>
      </c>
      <c r="J318" s="397" t="s">
        <v>51</v>
      </c>
      <c r="K318" s="397" t="s">
        <v>51</v>
      </c>
      <c r="L318" s="549"/>
      <c r="M318" s="453"/>
      <c r="N318" s="437"/>
    </row>
    <row r="319" spans="1:15" s="448" customFormat="1" ht="25.5" x14ac:dyDescent="0.2">
      <c r="A319" s="391" t="s">
        <v>79</v>
      </c>
      <c r="B319" s="392" t="s">
        <v>904</v>
      </c>
      <c r="C319" s="393">
        <v>0.33</v>
      </c>
      <c r="D319" s="393">
        <v>0.33</v>
      </c>
      <c r="E319" s="506" t="s">
        <v>856</v>
      </c>
      <c r="F319" s="366" t="s">
        <v>856</v>
      </c>
      <c r="G319" s="507" t="s">
        <v>650</v>
      </c>
      <c r="H319" s="478"/>
      <c r="I319" s="398" t="s">
        <v>905</v>
      </c>
      <c r="J319" s="397" t="s">
        <v>51</v>
      </c>
      <c r="K319" s="397" t="s">
        <v>51</v>
      </c>
      <c r="L319" s="549"/>
      <c r="M319" s="436"/>
      <c r="N319" s="437"/>
    </row>
    <row r="320" spans="1:15" s="448" customFormat="1" ht="51" x14ac:dyDescent="0.2">
      <c r="A320" s="391" t="s">
        <v>86</v>
      </c>
      <c r="B320" s="392" t="s">
        <v>906</v>
      </c>
      <c r="C320" s="393">
        <v>1.38</v>
      </c>
      <c r="D320" s="393">
        <v>1.38</v>
      </c>
      <c r="E320" s="506" t="s">
        <v>856</v>
      </c>
      <c r="F320" s="366" t="s">
        <v>856</v>
      </c>
      <c r="G320" s="507" t="s">
        <v>650</v>
      </c>
      <c r="H320" s="398" t="s">
        <v>184</v>
      </c>
      <c r="I320" s="398" t="s">
        <v>907</v>
      </c>
      <c r="J320" s="397" t="s">
        <v>51</v>
      </c>
      <c r="K320" s="397" t="s">
        <v>51</v>
      </c>
      <c r="L320" s="549"/>
      <c r="M320" s="453"/>
      <c r="N320" s="437"/>
    </row>
    <row r="321" spans="1:15" s="448" customFormat="1" ht="51" x14ac:dyDescent="0.2">
      <c r="A321" s="391" t="s">
        <v>91</v>
      </c>
      <c r="B321" s="392" t="s">
        <v>908</v>
      </c>
      <c r="C321" s="393">
        <v>0.52</v>
      </c>
      <c r="D321" s="393">
        <v>0.52</v>
      </c>
      <c r="E321" s="506" t="s">
        <v>856</v>
      </c>
      <c r="F321" s="366" t="s">
        <v>856</v>
      </c>
      <c r="G321" s="507" t="s">
        <v>650</v>
      </c>
      <c r="H321" s="478"/>
      <c r="I321" s="398" t="s">
        <v>907</v>
      </c>
      <c r="J321" s="397" t="s">
        <v>51</v>
      </c>
      <c r="K321" s="397" t="s">
        <v>51</v>
      </c>
      <c r="L321" s="549"/>
      <c r="M321" s="454"/>
      <c r="N321" s="437"/>
    </row>
    <row r="322" spans="1:15" s="448" customFormat="1" ht="25.5" x14ac:dyDescent="0.2">
      <c r="A322" s="391" t="s">
        <v>94</v>
      </c>
      <c r="B322" s="392" t="s">
        <v>910</v>
      </c>
      <c r="C322" s="393">
        <v>33.96</v>
      </c>
      <c r="D322" s="413">
        <v>33.96</v>
      </c>
      <c r="E322" s="506" t="s">
        <v>308</v>
      </c>
      <c r="F322" s="464" t="s">
        <v>308</v>
      </c>
      <c r="G322" s="466" t="s">
        <v>687</v>
      </c>
      <c r="H322" s="458" t="s">
        <v>428</v>
      </c>
      <c r="I322" s="398" t="s">
        <v>899</v>
      </c>
      <c r="J322" s="397" t="s">
        <v>51</v>
      </c>
      <c r="K322" s="397" t="s">
        <v>51</v>
      </c>
      <c r="L322" s="549"/>
      <c r="M322" s="453"/>
      <c r="N322" s="437"/>
    </row>
    <row r="323" spans="1:15" s="448" customFormat="1" ht="25.5" x14ac:dyDescent="0.2">
      <c r="A323" s="391" t="s">
        <v>102</v>
      </c>
      <c r="B323" s="404" t="s">
        <v>1219</v>
      </c>
      <c r="C323" s="393" t="s">
        <v>1217</v>
      </c>
      <c r="D323" s="413" t="s">
        <v>1217</v>
      </c>
      <c r="E323" s="394" t="s">
        <v>856</v>
      </c>
      <c r="F323" s="405" t="s">
        <v>856</v>
      </c>
      <c r="G323" s="406" t="s">
        <v>520</v>
      </c>
      <c r="H323" s="406" t="s">
        <v>1218</v>
      </c>
      <c r="I323" s="397" t="s">
        <v>930</v>
      </c>
      <c r="J323" s="397" t="s">
        <v>466</v>
      </c>
      <c r="K323" s="397" t="s">
        <v>51</v>
      </c>
      <c r="L323" s="549"/>
      <c r="M323" s="453"/>
      <c r="N323" s="437"/>
    </row>
    <row r="324" spans="1:15" s="448" customFormat="1" ht="38.25" x14ac:dyDescent="0.2">
      <c r="A324" s="391" t="s">
        <v>107</v>
      </c>
      <c r="B324" s="392" t="s">
        <v>933</v>
      </c>
      <c r="C324" s="393">
        <v>0.46</v>
      </c>
      <c r="D324" s="393">
        <v>0.46</v>
      </c>
      <c r="E324" s="368" t="s">
        <v>46</v>
      </c>
      <c r="F324" s="366" t="s">
        <v>934</v>
      </c>
      <c r="G324" s="368" t="s">
        <v>763</v>
      </c>
      <c r="H324" s="478"/>
      <c r="I324" s="452" t="s">
        <v>935</v>
      </c>
      <c r="J324" s="397" t="s">
        <v>51</v>
      </c>
      <c r="K324" s="397" t="s">
        <v>51</v>
      </c>
      <c r="L324" s="549"/>
      <c r="M324" s="453"/>
      <c r="N324" s="437"/>
    </row>
    <row r="325" spans="1:15" s="448" customFormat="1" ht="38.25" x14ac:dyDescent="0.2">
      <c r="A325" s="391" t="s">
        <v>112</v>
      </c>
      <c r="B325" s="392" t="s">
        <v>937</v>
      </c>
      <c r="C325" s="393">
        <v>0.06</v>
      </c>
      <c r="D325" s="393">
        <v>0.06</v>
      </c>
      <c r="E325" s="368" t="s">
        <v>938</v>
      </c>
      <c r="F325" s="366" t="s">
        <v>1194</v>
      </c>
      <c r="G325" s="368" t="s">
        <v>940</v>
      </c>
      <c r="H325" s="368" t="s">
        <v>941</v>
      </c>
      <c r="I325" s="452" t="s">
        <v>942</v>
      </c>
      <c r="J325" s="397" t="s">
        <v>51</v>
      </c>
      <c r="K325" s="397" t="s">
        <v>51</v>
      </c>
      <c r="L325" s="549"/>
      <c r="M325" s="453"/>
      <c r="N325" s="437"/>
    </row>
    <row r="326" spans="1:15" s="448" customFormat="1" ht="63.75" x14ac:dyDescent="0.2">
      <c r="A326" s="391" t="s">
        <v>117</v>
      </c>
      <c r="B326" s="392" t="s">
        <v>944</v>
      </c>
      <c r="C326" s="393">
        <v>0.01</v>
      </c>
      <c r="D326" s="393">
        <v>0.01</v>
      </c>
      <c r="E326" s="368" t="s">
        <v>945</v>
      </c>
      <c r="F326" s="366" t="s">
        <v>505</v>
      </c>
      <c r="G326" s="368" t="s">
        <v>162</v>
      </c>
      <c r="H326" s="368" t="s">
        <v>946</v>
      </c>
      <c r="I326" s="452" t="s">
        <v>947</v>
      </c>
      <c r="J326" s="397" t="s">
        <v>51</v>
      </c>
      <c r="K326" s="397" t="s">
        <v>51</v>
      </c>
      <c r="L326" s="549"/>
      <c r="M326" s="453"/>
      <c r="N326" s="437"/>
    </row>
    <row r="327" spans="1:15" s="448" customFormat="1" ht="38.25" x14ac:dyDescent="0.2">
      <c r="A327" s="391" t="s">
        <v>120</v>
      </c>
      <c r="B327" s="392" t="s">
        <v>949</v>
      </c>
      <c r="C327" s="393">
        <v>0.3</v>
      </c>
      <c r="D327" s="393">
        <v>0.3</v>
      </c>
      <c r="E327" s="394" t="s">
        <v>608</v>
      </c>
      <c r="F327" s="395" t="s">
        <v>361</v>
      </c>
      <c r="G327" s="396" t="s">
        <v>265</v>
      </c>
      <c r="H327" s="379" t="s">
        <v>950</v>
      </c>
      <c r="I327" s="379" t="s">
        <v>951</v>
      </c>
      <c r="J327" s="397" t="s">
        <v>51</v>
      </c>
      <c r="K327" s="397" t="s">
        <v>51</v>
      </c>
      <c r="L327" s="549"/>
      <c r="M327" s="453"/>
      <c r="N327" s="437"/>
    </row>
    <row r="328" spans="1:15" s="448" customFormat="1" ht="25.5" x14ac:dyDescent="0.2">
      <c r="A328" s="391" t="s">
        <v>124</v>
      </c>
      <c r="B328" s="392" t="s">
        <v>953</v>
      </c>
      <c r="C328" s="393">
        <v>0.12</v>
      </c>
      <c r="D328" s="393">
        <v>0.12</v>
      </c>
      <c r="E328" s="394" t="s">
        <v>608</v>
      </c>
      <c r="F328" s="395" t="s">
        <v>383</v>
      </c>
      <c r="G328" s="396" t="s">
        <v>265</v>
      </c>
      <c r="H328" s="379" t="s">
        <v>693</v>
      </c>
      <c r="I328" s="379" t="s">
        <v>951</v>
      </c>
      <c r="J328" s="397" t="s">
        <v>51</v>
      </c>
      <c r="K328" s="397" t="s">
        <v>51</v>
      </c>
      <c r="L328" s="549"/>
      <c r="M328" s="453"/>
      <c r="N328" s="437"/>
    </row>
    <row r="329" spans="1:15" s="448" customFormat="1" ht="25.5" x14ac:dyDescent="0.2">
      <c r="A329" s="391" t="s">
        <v>129</v>
      </c>
      <c r="B329" s="392" t="s">
        <v>956</v>
      </c>
      <c r="C329" s="393">
        <v>1.66</v>
      </c>
      <c r="D329" s="393">
        <v>1.66</v>
      </c>
      <c r="E329" s="394" t="s">
        <v>46</v>
      </c>
      <c r="F329" s="395" t="s">
        <v>361</v>
      </c>
      <c r="G329" s="396" t="s">
        <v>650</v>
      </c>
      <c r="H329" s="478"/>
      <c r="I329" s="379" t="s">
        <v>957</v>
      </c>
      <c r="J329" s="397" t="s">
        <v>51</v>
      </c>
      <c r="K329" s="397" t="s">
        <v>51</v>
      </c>
      <c r="L329" s="549"/>
      <c r="M329" s="453"/>
      <c r="N329" s="437"/>
    </row>
    <row r="330" spans="1:15" ht="25.5" x14ac:dyDescent="0.2">
      <c r="A330" s="391" t="s">
        <v>134</v>
      </c>
      <c r="B330" s="392" t="s">
        <v>959</v>
      </c>
      <c r="C330" s="393">
        <v>1</v>
      </c>
      <c r="D330" s="393">
        <v>1</v>
      </c>
      <c r="E330" s="368" t="s">
        <v>945</v>
      </c>
      <c r="F330" s="395" t="s">
        <v>361</v>
      </c>
      <c r="G330" s="368" t="s">
        <v>650</v>
      </c>
      <c r="H330" s="478"/>
      <c r="I330" s="452" t="s">
        <v>960</v>
      </c>
      <c r="J330" s="397" t="s">
        <v>51</v>
      </c>
      <c r="K330" s="397" t="s">
        <v>51</v>
      </c>
      <c r="L330" s="549"/>
      <c r="M330" s="453"/>
      <c r="O330" s="448"/>
    </row>
    <row r="331" spans="1:15" ht="51" x14ac:dyDescent="0.2">
      <c r="A331" s="391" t="s">
        <v>139</v>
      </c>
      <c r="B331" s="392" t="s">
        <v>965</v>
      </c>
      <c r="C331" s="393">
        <v>0.96</v>
      </c>
      <c r="D331" s="393">
        <v>0.96</v>
      </c>
      <c r="E331" s="394" t="s">
        <v>608</v>
      </c>
      <c r="F331" s="395" t="s">
        <v>608</v>
      </c>
      <c r="G331" s="396" t="s">
        <v>966</v>
      </c>
      <c r="H331" s="478"/>
      <c r="I331" s="379" t="s">
        <v>967</v>
      </c>
      <c r="J331" s="397" t="s">
        <v>51</v>
      </c>
      <c r="K331" s="397" t="s">
        <v>51</v>
      </c>
      <c r="L331" s="549"/>
      <c r="M331" s="453"/>
      <c r="O331" s="448"/>
    </row>
    <row r="332" spans="1:15" ht="38.25" x14ac:dyDescent="0.2">
      <c r="A332" s="391" t="s">
        <v>143</v>
      </c>
      <c r="B332" s="392" t="s">
        <v>969</v>
      </c>
      <c r="C332" s="393">
        <v>1.54</v>
      </c>
      <c r="D332" s="393">
        <v>1.54</v>
      </c>
      <c r="E332" s="394" t="s">
        <v>608</v>
      </c>
      <c r="F332" s="395" t="s">
        <v>608</v>
      </c>
      <c r="G332" s="396" t="s">
        <v>970</v>
      </c>
      <c r="H332" s="478"/>
      <c r="I332" s="379" t="s">
        <v>971</v>
      </c>
      <c r="J332" s="397" t="s">
        <v>67</v>
      </c>
      <c r="K332" s="397" t="s">
        <v>51</v>
      </c>
      <c r="L332" s="549"/>
      <c r="M332" s="453"/>
      <c r="O332" s="448"/>
    </row>
    <row r="333" spans="1:15" s="572" customFormat="1" ht="38.25" x14ac:dyDescent="0.2">
      <c r="A333" s="533" t="s">
        <v>146</v>
      </c>
      <c r="B333" s="534" t="s">
        <v>973</v>
      </c>
      <c r="C333" s="535">
        <v>0.18</v>
      </c>
      <c r="D333" s="535">
        <v>0.18</v>
      </c>
      <c r="E333" s="542" t="s">
        <v>608</v>
      </c>
      <c r="F333" s="543" t="s">
        <v>608</v>
      </c>
      <c r="G333" s="544" t="s">
        <v>974</v>
      </c>
      <c r="H333" s="589"/>
      <c r="I333" s="540" t="s">
        <v>971</v>
      </c>
      <c r="J333" s="569" t="s">
        <v>51</v>
      </c>
      <c r="K333" s="569" t="s">
        <v>159</v>
      </c>
      <c r="L333" s="570"/>
      <c r="M333" s="571"/>
      <c r="N333" s="573"/>
    </row>
    <row r="334" spans="1:15" ht="38.25" x14ac:dyDescent="0.2">
      <c r="A334" s="391" t="s">
        <v>152</v>
      </c>
      <c r="B334" s="392" t="s">
        <v>975</v>
      </c>
      <c r="C334" s="393">
        <v>7.0000000000000007E-2</v>
      </c>
      <c r="D334" s="393">
        <v>7.0000000000000007E-2</v>
      </c>
      <c r="E334" s="394" t="s">
        <v>608</v>
      </c>
      <c r="F334" s="395" t="s">
        <v>608</v>
      </c>
      <c r="G334" s="396" t="s">
        <v>976</v>
      </c>
      <c r="H334" s="478"/>
      <c r="I334" s="379" t="s">
        <v>971</v>
      </c>
      <c r="J334" s="397" t="s">
        <v>51</v>
      </c>
      <c r="K334" s="397" t="s">
        <v>51</v>
      </c>
      <c r="L334" s="549"/>
      <c r="M334" s="453"/>
    </row>
    <row r="335" spans="1:15" ht="38.25" x14ac:dyDescent="0.2">
      <c r="A335" s="391" t="s">
        <v>160</v>
      </c>
      <c r="B335" s="392" t="s">
        <v>977</v>
      </c>
      <c r="C335" s="393">
        <v>0.05</v>
      </c>
      <c r="D335" s="393">
        <v>0.05</v>
      </c>
      <c r="E335" s="394" t="s">
        <v>608</v>
      </c>
      <c r="F335" s="395" t="s">
        <v>608</v>
      </c>
      <c r="G335" s="396" t="s">
        <v>978</v>
      </c>
      <c r="H335" s="478"/>
      <c r="I335" s="379" t="s">
        <v>971</v>
      </c>
      <c r="J335" s="397" t="s">
        <v>51</v>
      </c>
      <c r="K335" s="397" t="s">
        <v>51</v>
      </c>
      <c r="L335" s="549"/>
      <c r="M335" s="453"/>
    </row>
    <row r="336" spans="1:15" ht="25.5" x14ac:dyDescent="0.2">
      <c r="A336" s="391" t="s">
        <v>165</v>
      </c>
      <c r="B336" s="392" t="s">
        <v>979</v>
      </c>
      <c r="C336" s="393">
        <v>0.91</v>
      </c>
      <c r="D336" s="393">
        <v>0.91</v>
      </c>
      <c r="E336" s="394" t="s">
        <v>608</v>
      </c>
      <c r="F336" s="395" t="s">
        <v>608</v>
      </c>
      <c r="G336" s="396" t="s">
        <v>980</v>
      </c>
      <c r="H336" s="478"/>
      <c r="I336" s="379" t="s">
        <v>971</v>
      </c>
      <c r="J336" s="397" t="s">
        <v>51</v>
      </c>
      <c r="K336" s="397" t="s">
        <v>51</v>
      </c>
      <c r="L336" s="549"/>
    </row>
    <row r="337" spans="1:15" ht="25.5" x14ac:dyDescent="0.2">
      <c r="A337" s="391" t="s">
        <v>172</v>
      </c>
      <c r="B337" s="392" t="s">
        <v>981</v>
      </c>
      <c r="C337" s="393">
        <v>0.12</v>
      </c>
      <c r="D337" s="393">
        <v>0.12</v>
      </c>
      <c r="E337" s="394" t="s">
        <v>608</v>
      </c>
      <c r="F337" s="395" t="s">
        <v>608</v>
      </c>
      <c r="G337" s="396" t="s">
        <v>982</v>
      </c>
      <c r="H337" s="478"/>
      <c r="I337" s="379" t="s">
        <v>971</v>
      </c>
      <c r="J337" s="397" t="s">
        <v>51</v>
      </c>
      <c r="K337" s="397" t="s">
        <v>51</v>
      </c>
      <c r="L337" s="549"/>
      <c r="O337" s="448"/>
    </row>
    <row r="338" spans="1:15" ht="25.5" x14ac:dyDescent="0.2">
      <c r="A338" s="391" t="s">
        <v>176</v>
      </c>
      <c r="B338" s="392" t="s">
        <v>983</v>
      </c>
      <c r="C338" s="393">
        <v>0.51</v>
      </c>
      <c r="D338" s="393">
        <v>0.51</v>
      </c>
      <c r="E338" s="394" t="s">
        <v>608</v>
      </c>
      <c r="F338" s="395" t="s">
        <v>608</v>
      </c>
      <c r="G338" s="396" t="s">
        <v>687</v>
      </c>
      <c r="H338" s="478"/>
      <c r="I338" s="379" t="s">
        <v>971</v>
      </c>
      <c r="J338" s="397" t="s">
        <v>51</v>
      </c>
      <c r="K338" s="397" t="s">
        <v>51</v>
      </c>
      <c r="L338" s="549"/>
    </row>
    <row r="339" spans="1:15" ht="25.5" x14ac:dyDescent="0.2">
      <c r="A339" s="391" t="s">
        <v>181</v>
      </c>
      <c r="B339" s="392" t="s">
        <v>984</v>
      </c>
      <c r="C339" s="393">
        <v>0.48</v>
      </c>
      <c r="D339" s="393">
        <v>0.48</v>
      </c>
      <c r="E339" s="394" t="s">
        <v>608</v>
      </c>
      <c r="F339" s="395" t="s">
        <v>608</v>
      </c>
      <c r="G339" s="396" t="s">
        <v>667</v>
      </c>
      <c r="H339" s="478"/>
      <c r="I339" s="379" t="s">
        <v>971</v>
      </c>
      <c r="J339" s="397" t="s">
        <v>51</v>
      </c>
      <c r="K339" s="397" t="s">
        <v>51</v>
      </c>
      <c r="L339" s="549"/>
      <c r="M339" s="453"/>
    </row>
    <row r="340" spans="1:15" ht="38.25" x14ac:dyDescent="0.2">
      <c r="A340" s="391" t="s">
        <v>186</v>
      </c>
      <c r="B340" s="392" t="s">
        <v>985</v>
      </c>
      <c r="C340" s="393">
        <v>0.51</v>
      </c>
      <c r="D340" s="393">
        <v>0.51</v>
      </c>
      <c r="E340" s="394" t="s">
        <v>608</v>
      </c>
      <c r="F340" s="395" t="s">
        <v>608</v>
      </c>
      <c r="G340" s="396" t="s">
        <v>986</v>
      </c>
      <c r="H340" s="478"/>
      <c r="I340" s="379" t="s">
        <v>971</v>
      </c>
      <c r="J340" s="397" t="s">
        <v>51</v>
      </c>
      <c r="K340" s="397" t="s">
        <v>51</v>
      </c>
      <c r="L340" s="549"/>
    </row>
    <row r="341" spans="1:15" ht="25.5" x14ac:dyDescent="0.2">
      <c r="A341" s="391" t="s">
        <v>188</v>
      </c>
      <c r="B341" s="392" t="s">
        <v>987</v>
      </c>
      <c r="C341" s="393">
        <v>2.42</v>
      </c>
      <c r="D341" s="393">
        <v>2.42</v>
      </c>
      <c r="E341" s="394" t="s">
        <v>608</v>
      </c>
      <c r="F341" s="395" t="s">
        <v>608</v>
      </c>
      <c r="G341" s="396" t="s">
        <v>650</v>
      </c>
      <c r="H341" s="478"/>
      <c r="I341" s="379" t="s">
        <v>971</v>
      </c>
      <c r="J341" s="397" t="s">
        <v>51</v>
      </c>
      <c r="K341" s="397" t="s">
        <v>51</v>
      </c>
      <c r="L341" s="549"/>
    </row>
    <row r="342" spans="1:15" ht="25.5" x14ac:dyDescent="0.2">
      <c r="A342" s="391" t="s">
        <v>192</v>
      </c>
      <c r="B342" s="392" t="s">
        <v>988</v>
      </c>
      <c r="C342" s="393">
        <v>0.25</v>
      </c>
      <c r="D342" s="393">
        <v>0.25</v>
      </c>
      <c r="E342" s="394" t="s">
        <v>608</v>
      </c>
      <c r="F342" s="395" t="s">
        <v>608</v>
      </c>
      <c r="G342" s="396" t="s">
        <v>650</v>
      </c>
      <c r="H342" s="478"/>
      <c r="I342" s="379" t="s">
        <v>971</v>
      </c>
      <c r="J342" s="397" t="s">
        <v>51</v>
      </c>
      <c r="K342" s="397" t="s">
        <v>51</v>
      </c>
      <c r="L342" s="549"/>
    </row>
    <row r="343" spans="1:15" ht="25.5" x14ac:dyDescent="0.2">
      <c r="A343" s="391" t="s">
        <v>196</v>
      </c>
      <c r="B343" s="392" t="s">
        <v>989</v>
      </c>
      <c r="C343" s="393">
        <v>1.1000000000000001</v>
      </c>
      <c r="D343" s="393">
        <v>1.1000000000000001</v>
      </c>
      <c r="E343" s="394" t="s">
        <v>608</v>
      </c>
      <c r="F343" s="395" t="s">
        <v>608</v>
      </c>
      <c r="G343" s="396" t="s">
        <v>667</v>
      </c>
      <c r="H343" s="478"/>
      <c r="I343" s="379" t="s">
        <v>971</v>
      </c>
      <c r="J343" s="397" t="s">
        <v>51</v>
      </c>
      <c r="K343" s="397" t="s">
        <v>51</v>
      </c>
      <c r="L343" s="549"/>
    </row>
    <row r="344" spans="1:15" ht="38.25" x14ac:dyDescent="0.2">
      <c r="A344" s="391" t="s">
        <v>202</v>
      </c>
      <c r="B344" s="392" t="s">
        <v>990</v>
      </c>
      <c r="C344" s="393">
        <v>0.28999999999999998</v>
      </c>
      <c r="D344" s="393">
        <v>0.28999999999999998</v>
      </c>
      <c r="E344" s="394" t="s">
        <v>608</v>
      </c>
      <c r="F344" s="395" t="s">
        <v>608</v>
      </c>
      <c r="G344" s="396" t="s">
        <v>991</v>
      </c>
      <c r="H344" s="478"/>
      <c r="I344" s="379" t="s">
        <v>971</v>
      </c>
      <c r="J344" s="397" t="s">
        <v>51</v>
      </c>
      <c r="K344" s="397" t="s">
        <v>51</v>
      </c>
      <c r="L344" s="549"/>
    </row>
    <row r="345" spans="1:15" ht="38.25" x14ac:dyDescent="0.2">
      <c r="A345" s="391" t="s">
        <v>209</v>
      </c>
      <c r="B345" s="392" t="s">
        <v>992</v>
      </c>
      <c r="C345" s="393">
        <v>1</v>
      </c>
      <c r="D345" s="393">
        <v>1</v>
      </c>
      <c r="E345" s="394" t="s">
        <v>608</v>
      </c>
      <c r="F345" s="395" t="s">
        <v>608</v>
      </c>
      <c r="G345" s="396" t="s">
        <v>974</v>
      </c>
      <c r="H345" s="478"/>
      <c r="I345" s="379" t="s">
        <v>971</v>
      </c>
      <c r="J345" s="397" t="s">
        <v>67</v>
      </c>
      <c r="K345" s="397" t="s">
        <v>51</v>
      </c>
      <c r="L345" s="549"/>
    </row>
    <row r="346" spans="1:15" ht="25.5" x14ac:dyDescent="0.2">
      <c r="A346" s="391" t="s">
        <v>216</v>
      </c>
      <c r="B346" s="392" t="s">
        <v>994</v>
      </c>
      <c r="C346" s="393">
        <v>0.18</v>
      </c>
      <c r="D346" s="393">
        <v>0.18</v>
      </c>
      <c r="E346" s="394" t="s">
        <v>608</v>
      </c>
      <c r="F346" s="395" t="s">
        <v>608</v>
      </c>
      <c r="G346" s="396" t="s">
        <v>430</v>
      </c>
      <c r="H346" s="478"/>
      <c r="I346" s="379" t="s">
        <v>995</v>
      </c>
      <c r="J346" s="378" t="s">
        <v>996</v>
      </c>
      <c r="K346" s="397" t="s">
        <v>51</v>
      </c>
      <c r="L346" s="551"/>
    </row>
    <row r="347" spans="1:15" ht="76.5" x14ac:dyDescent="0.2">
      <c r="A347" s="391" t="s">
        <v>222</v>
      </c>
      <c r="B347" s="372" t="s">
        <v>997</v>
      </c>
      <c r="C347" s="393">
        <v>0.15</v>
      </c>
      <c r="D347" s="441">
        <v>0.15</v>
      </c>
      <c r="E347" s="374" t="s">
        <v>945</v>
      </c>
      <c r="F347" s="375" t="s">
        <v>448</v>
      </c>
      <c r="G347" s="376" t="s">
        <v>219</v>
      </c>
      <c r="H347" s="442" t="s">
        <v>126</v>
      </c>
      <c r="I347" s="377" t="s">
        <v>998</v>
      </c>
      <c r="J347" s="378" t="s">
        <v>999</v>
      </c>
      <c r="K347" s="378" t="s">
        <v>1463</v>
      </c>
      <c r="L347" s="551"/>
    </row>
    <row r="348" spans="1:15" ht="76.5" x14ac:dyDescent="0.2">
      <c r="A348" s="391" t="s">
        <v>226</v>
      </c>
      <c r="B348" s="372" t="s">
        <v>1000</v>
      </c>
      <c r="C348" s="393">
        <v>0.25</v>
      </c>
      <c r="D348" s="441">
        <v>0.25</v>
      </c>
      <c r="E348" s="374" t="s">
        <v>945</v>
      </c>
      <c r="F348" s="375" t="s">
        <v>448</v>
      </c>
      <c r="G348" s="376" t="s">
        <v>650</v>
      </c>
      <c r="H348" s="442" t="s">
        <v>1001</v>
      </c>
      <c r="I348" s="377" t="s">
        <v>998</v>
      </c>
      <c r="J348" s="378" t="s">
        <v>999</v>
      </c>
      <c r="K348" s="378" t="s">
        <v>1464</v>
      </c>
      <c r="L348" s="551"/>
    </row>
    <row r="349" spans="1:15" ht="76.5" x14ac:dyDescent="0.2">
      <c r="A349" s="391" t="s">
        <v>230</v>
      </c>
      <c r="B349" s="372" t="s">
        <v>1002</v>
      </c>
      <c r="C349" s="393">
        <v>0.2</v>
      </c>
      <c r="D349" s="441">
        <v>0.2</v>
      </c>
      <c r="E349" s="374" t="s">
        <v>477</v>
      </c>
      <c r="F349" s="375" t="s">
        <v>448</v>
      </c>
      <c r="G349" s="376" t="s">
        <v>309</v>
      </c>
      <c r="H349" s="442" t="s">
        <v>1259</v>
      </c>
      <c r="I349" s="377" t="s">
        <v>998</v>
      </c>
      <c r="J349" s="378" t="s">
        <v>999</v>
      </c>
      <c r="K349" s="378" t="s">
        <v>1465</v>
      </c>
      <c r="L349" s="551"/>
    </row>
    <row r="350" spans="1:15" ht="76.5" x14ac:dyDescent="0.2">
      <c r="A350" s="391" t="s">
        <v>235</v>
      </c>
      <c r="B350" s="372" t="s">
        <v>1004</v>
      </c>
      <c r="C350" s="393">
        <v>0.2</v>
      </c>
      <c r="D350" s="441">
        <v>0.2</v>
      </c>
      <c r="E350" s="374" t="s">
        <v>945</v>
      </c>
      <c r="F350" s="375" t="s">
        <v>448</v>
      </c>
      <c r="G350" s="376" t="s">
        <v>424</v>
      </c>
      <c r="H350" s="442" t="s">
        <v>1005</v>
      </c>
      <c r="I350" s="377" t="s">
        <v>998</v>
      </c>
      <c r="J350" s="378" t="s">
        <v>999</v>
      </c>
      <c r="K350" s="378" t="s">
        <v>1463</v>
      </c>
      <c r="L350" s="551"/>
    </row>
    <row r="351" spans="1:15" ht="76.5" x14ac:dyDescent="0.2">
      <c r="A351" s="391" t="s">
        <v>238</v>
      </c>
      <c r="B351" s="372" t="s">
        <v>1006</v>
      </c>
      <c r="C351" s="393">
        <v>0.2</v>
      </c>
      <c r="D351" s="441">
        <v>0.2</v>
      </c>
      <c r="E351" s="374" t="s">
        <v>1007</v>
      </c>
      <c r="F351" s="375" t="s">
        <v>448</v>
      </c>
      <c r="G351" s="376" t="s">
        <v>427</v>
      </c>
      <c r="H351" s="442" t="s">
        <v>1008</v>
      </c>
      <c r="I351" s="377" t="s">
        <v>998</v>
      </c>
      <c r="J351" s="378" t="s">
        <v>999</v>
      </c>
      <c r="K351" s="378" t="s">
        <v>1463</v>
      </c>
      <c r="L351" s="551"/>
    </row>
    <row r="352" spans="1:15" ht="76.5" x14ac:dyDescent="0.2">
      <c r="A352" s="391" t="s">
        <v>241</v>
      </c>
      <c r="B352" s="372" t="s">
        <v>1009</v>
      </c>
      <c r="C352" s="393">
        <v>0.2</v>
      </c>
      <c r="D352" s="441">
        <v>0.2</v>
      </c>
      <c r="E352" s="673" t="s">
        <v>361</v>
      </c>
      <c r="F352" s="375" t="s">
        <v>448</v>
      </c>
      <c r="G352" s="376" t="s">
        <v>1010</v>
      </c>
      <c r="H352" s="442" t="s">
        <v>1011</v>
      </c>
      <c r="I352" s="377" t="s">
        <v>998</v>
      </c>
      <c r="J352" s="378" t="s">
        <v>999</v>
      </c>
      <c r="K352" s="378" t="s">
        <v>1463</v>
      </c>
      <c r="L352" s="551"/>
    </row>
    <row r="353" spans="1:13" ht="76.5" x14ac:dyDescent="0.2">
      <c r="A353" s="391" t="s">
        <v>244</v>
      </c>
      <c r="B353" s="372" t="s">
        <v>1012</v>
      </c>
      <c r="C353" s="393">
        <v>0.2</v>
      </c>
      <c r="D353" s="441">
        <v>0.2</v>
      </c>
      <c r="E353" s="374" t="s">
        <v>945</v>
      </c>
      <c r="F353" s="375" t="s">
        <v>448</v>
      </c>
      <c r="G353" s="376" t="s">
        <v>552</v>
      </c>
      <c r="H353" s="442" t="s">
        <v>1013</v>
      </c>
      <c r="I353" s="377" t="s">
        <v>998</v>
      </c>
      <c r="J353" s="378" t="s">
        <v>999</v>
      </c>
      <c r="K353" s="378" t="s">
        <v>1463</v>
      </c>
      <c r="L353" s="551"/>
      <c r="M353" s="453"/>
    </row>
    <row r="354" spans="1:13" ht="76.5" x14ac:dyDescent="0.2">
      <c r="A354" s="391" t="s">
        <v>247</v>
      </c>
      <c r="B354" s="372" t="s">
        <v>1014</v>
      </c>
      <c r="C354" s="393">
        <v>0.3</v>
      </c>
      <c r="D354" s="441">
        <v>0.3</v>
      </c>
      <c r="E354" s="374" t="s">
        <v>945</v>
      </c>
      <c r="F354" s="375" t="s">
        <v>448</v>
      </c>
      <c r="G354" s="376" t="s">
        <v>574</v>
      </c>
      <c r="H354" s="442" t="s">
        <v>1015</v>
      </c>
      <c r="I354" s="377" t="s">
        <v>998</v>
      </c>
      <c r="J354" s="378" t="s">
        <v>999</v>
      </c>
      <c r="K354" s="378" t="s">
        <v>1463</v>
      </c>
      <c r="L354" s="551"/>
      <c r="M354" s="453"/>
    </row>
    <row r="355" spans="1:13" ht="25.5" x14ac:dyDescent="0.2">
      <c r="A355" s="391" t="s">
        <v>251</v>
      </c>
      <c r="B355" s="372" t="s">
        <v>1016</v>
      </c>
      <c r="C355" s="393">
        <v>0.2</v>
      </c>
      <c r="D355" s="441">
        <v>0.2</v>
      </c>
      <c r="E355" s="374" t="s">
        <v>46</v>
      </c>
      <c r="F355" s="375" t="s">
        <v>1017</v>
      </c>
      <c r="G355" s="376" t="s">
        <v>574</v>
      </c>
      <c r="H355" s="442" t="s">
        <v>1015</v>
      </c>
      <c r="I355" s="377" t="s">
        <v>1018</v>
      </c>
      <c r="J355" s="378" t="s">
        <v>1019</v>
      </c>
      <c r="K355" s="378" t="s">
        <v>1643</v>
      </c>
      <c r="L355" s="551"/>
      <c r="M355" s="453"/>
    </row>
    <row r="356" spans="1:13" ht="25.5" x14ac:dyDescent="0.2">
      <c r="A356" s="391" t="s">
        <v>255</v>
      </c>
      <c r="B356" s="372" t="s">
        <v>1020</v>
      </c>
      <c r="C356" s="393">
        <v>0.28000000000000003</v>
      </c>
      <c r="D356" s="441">
        <v>0.28000000000000003</v>
      </c>
      <c r="E356" s="374" t="s">
        <v>1017</v>
      </c>
      <c r="F356" s="375" t="s">
        <v>945</v>
      </c>
      <c r="G356" s="376" t="s">
        <v>574</v>
      </c>
      <c r="H356" s="442" t="s">
        <v>1015</v>
      </c>
      <c r="I356" s="377" t="s">
        <v>1021</v>
      </c>
      <c r="J356" s="378" t="s">
        <v>1019</v>
      </c>
      <c r="K356" s="378" t="s">
        <v>1643</v>
      </c>
      <c r="L356" s="551"/>
      <c r="M356" s="453"/>
    </row>
    <row r="357" spans="1:13" ht="25.5" x14ac:dyDescent="0.2">
      <c r="A357" s="391" t="s">
        <v>258</v>
      </c>
      <c r="B357" s="372" t="s">
        <v>1022</v>
      </c>
      <c r="C357" s="393">
        <v>0.15</v>
      </c>
      <c r="D357" s="441">
        <v>0.15</v>
      </c>
      <c r="E357" s="374" t="s">
        <v>945</v>
      </c>
      <c r="F357" s="375" t="s">
        <v>856</v>
      </c>
      <c r="G357" s="376" t="s">
        <v>650</v>
      </c>
      <c r="H357" s="442" t="s">
        <v>1023</v>
      </c>
      <c r="I357" s="377" t="s">
        <v>1024</v>
      </c>
      <c r="J357" s="378" t="s">
        <v>999</v>
      </c>
      <c r="K357" s="378" t="s">
        <v>1465</v>
      </c>
      <c r="L357" s="551"/>
      <c r="M357" s="453"/>
    </row>
    <row r="358" spans="1:13" ht="25.5" x14ac:dyDescent="0.2">
      <c r="A358" s="391" t="s">
        <v>263</v>
      </c>
      <c r="B358" s="372" t="s">
        <v>1222</v>
      </c>
      <c r="C358" s="393" t="s">
        <v>1228</v>
      </c>
      <c r="D358" s="441" t="s">
        <v>1228</v>
      </c>
      <c r="E358" s="374" t="s">
        <v>945</v>
      </c>
      <c r="F358" s="375" t="s">
        <v>945</v>
      </c>
      <c r="G358" s="376" t="s">
        <v>650</v>
      </c>
      <c r="H358" s="442"/>
      <c r="I358" s="377" t="s">
        <v>1229</v>
      </c>
      <c r="J358" s="378" t="s">
        <v>1230</v>
      </c>
      <c r="K358" s="378" t="s">
        <v>1466</v>
      </c>
      <c r="L358" s="551"/>
      <c r="M358" s="453"/>
    </row>
    <row r="359" spans="1:13" ht="25.5" x14ac:dyDescent="0.2">
      <c r="A359" s="391" t="s">
        <v>268</v>
      </c>
      <c r="B359" s="372" t="s">
        <v>1223</v>
      </c>
      <c r="C359" s="393" t="s">
        <v>1231</v>
      </c>
      <c r="D359" s="441" t="s">
        <v>1231</v>
      </c>
      <c r="E359" s="374" t="s">
        <v>945</v>
      </c>
      <c r="F359" s="375" t="s">
        <v>945</v>
      </c>
      <c r="G359" s="376" t="s">
        <v>650</v>
      </c>
      <c r="H359" s="442"/>
      <c r="I359" s="377" t="s">
        <v>1229</v>
      </c>
      <c r="J359" s="378" t="s">
        <v>1230</v>
      </c>
      <c r="K359" s="378" t="s">
        <v>1466</v>
      </c>
      <c r="L359" s="551"/>
      <c r="M359" s="453"/>
    </row>
    <row r="360" spans="1:13" ht="25.5" x14ac:dyDescent="0.2">
      <c r="A360" s="391" t="s">
        <v>270</v>
      </c>
      <c r="B360" s="372" t="s">
        <v>1224</v>
      </c>
      <c r="C360" s="393" t="s">
        <v>1232</v>
      </c>
      <c r="D360" s="441" t="s">
        <v>1232</v>
      </c>
      <c r="E360" s="374" t="s">
        <v>938</v>
      </c>
      <c r="F360" s="375" t="s">
        <v>938</v>
      </c>
      <c r="G360" s="376" t="s">
        <v>650</v>
      </c>
      <c r="H360" s="442"/>
      <c r="I360" s="377" t="s">
        <v>1229</v>
      </c>
      <c r="J360" s="378" t="s">
        <v>1230</v>
      </c>
      <c r="K360" s="378" t="s">
        <v>1466</v>
      </c>
      <c r="L360" s="551"/>
      <c r="M360" s="453"/>
    </row>
    <row r="361" spans="1:13" ht="25.5" x14ac:dyDescent="0.2">
      <c r="A361" s="391" t="s">
        <v>274</v>
      </c>
      <c r="B361" s="372" t="s">
        <v>1225</v>
      </c>
      <c r="C361" s="393" t="s">
        <v>1233</v>
      </c>
      <c r="D361" s="441" t="s">
        <v>1233</v>
      </c>
      <c r="E361" s="374" t="s">
        <v>938</v>
      </c>
      <c r="F361" s="375" t="s">
        <v>938</v>
      </c>
      <c r="G361" s="376" t="s">
        <v>650</v>
      </c>
      <c r="H361" s="442"/>
      <c r="I361" s="377" t="s">
        <v>1229</v>
      </c>
      <c r="J361" s="378" t="s">
        <v>1230</v>
      </c>
      <c r="K361" s="378" t="s">
        <v>1466</v>
      </c>
      <c r="L361" s="551"/>
      <c r="M361" s="453"/>
    </row>
    <row r="362" spans="1:13" ht="25.5" x14ac:dyDescent="0.2">
      <c r="A362" s="391" t="s">
        <v>280</v>
      </c>
      <c r="B362" s="372" t="s">
        <v>1226</v>
      </c>
      <c r="C362" s="393" t="s">
        <v>1234</v>
      </c>
      <c r="D362" s="441" t="s">
        <v>1234</v>
      </c>
      <c r="E362" s="374" t="s">
        <v>938</v>
      </c>
      <c r="F362" s="375" t="s">
        <v>938</v>
      </c>
      <c r="G362" s="376" t="s">
        <v>650</v>
      </c>
      <c r="H362" s="442"/>
      <c r="I362" s="377" t="s">
        <v>1229</v>
      </c>
      <c r="J362" s="378" t="s">
        <v>1230</v>
      </c>
      <c r="K362" s="378" t="s">
        <v>1466</v>
      </c>
      <c r="L362" s="551"/>
      <c r="M362" s="453"/>
    </row>
    <row r="363" spans="1:13" ht="25.5" x14ac:dyDescent="0.2">
      <c r="A363" s="391" t="s">
        <v>588</v>
      </c>
      <c r="B363" s="372" t="s">
        <v>1227</v>
      </c>
      <c r="C363" s="393" t="s">
        <v>1235</v>
      </c>
      <c r="D363" s="441" t="s">
        <v>1235</v>
      </c>
      <c r="E363" s="374" t="s">
        <v>938</v>
      </c>
      <c r="F363" s="375" t="s">
        <v>938</v>
      </c>
      <c r="G363" s="376" t="s">
        <v>650</v>
      </c>
      <c r="H363" s="442"/>
      <c r="I363" s="377" t="s">
        <v>1229</v>
      </c>
      <c r="J363" s="378" t="s">
        <v>1230</v>
      </c>
      <c r="K363" s="378" t="s">
        <v>1466</v>
      </c>
      <c r="L363" s="551"/>
    </row>
    <row r="364" spans="1:13" ht="25.5" x14ac:dyDescent="0.2">
      <c r="A364" s="391" t="s">
        <v>588</v>
      </c>
      <c r="B364" s="372" t="s">
        <v>1237</v>
      </c>
      <c r="C364" s="393">
        <v>4</v>
      </c>
      <c r="D364" s="441">
        <v>4</v>
      </c>
      <c r="E364" s="374" t="s">
        <v>945</v>
      </c>
      <c r="F364" s="375" t="s">
        <v>945</v>
      </c>
      <c r="G364" s="376" t="s">
        <v>224</v>
      </c>
      <c r="H364" s="442"/>
      <c r="I364" s="377" t="s">
        <v>1244</v>
      </c>
      <c r="J364" s="378" t="s">
        <v>1230</v>
      </c>
      <c r="K364" s="378" t="s">
        <v>1466</v>
      </c>
      <c r="L364" s="551"/>
    </row>
    <row r="365" spans="1:13" ht="25.5" x14ac:dyDescent="0.2">
      <c r="A365" s="391" t="s">
        <v>588</v>
      </c>
      <c r="B365" s="372" t="s">
        <v>1238</v>
      </c>
      <c r="C365" s="393">
        <v>1.1000000000000001</v>
      </c>
      <c r="D365" s="441">
        <v>1.1000000000000001</v>
      </c>
      <c r="E365" s="374" t="s">
        <v>945</v>
      </c>
      <c r="F365" s="375" t="s">
        <v>945</v>
      </c>
      <c r="G365" s="376" t="s">
        <v>224</v>
      </c>
      <c r="H365" s="442" t="s">
        <v>1245</v>
      </c>
      <c r="I365" s="377" t="s">
        <v>1244</v>
      </c>
      <c r="J365" s="378" t="s">
        <v>1230</v>
      </c>
      <c r="K365" s="378" t="s">
        <v>1466</v>
      </c>
      <c r="L365" s="551"/>
    </row>
    <row r="366" spans="1:13" ht="25.5" x14ac:dyDescent="0.2">
      <c r="A366" s="391" t="s">
        <v>588</v>
      </c>
      <c r="B366" s="372" t="s">
        <v>1239</v>
      </c>
      <c r="C366" s="393">
        <v>0.96</v>
      </c>
      <c r="D366" s="441">
        <v>0.96</v>
      </c>
      <c r="E366" s="374" t="s">
        <v>608</v>
      </c>
      <c r="F366" s="375" t="s">
        <v>361</v>
      </c>
      <c r="G366" s="376" t="s">
        <v>224</v>
      </c>
      <c r="H366" s="442" t="s">
        <v>1246</v>
      </c>
      <c r="I366" s="377" t="s">
        <v>1244</v>
      </c>
      <c r="J366" s="378" t="s">
        <v>1230</v>
      </c>
      <c r="K366" s="378" t="s">
        <v>1466</v>
      </c>
      <c r="L366" s="551"/>
    </row>
    <row r="367" spans="1:13" ht="25.5" x14ac:dyDescent="0.2">
      <c r="A367" s="391" t="s">
        <v>588</v>
      </c>
      <c r="B367" s="372" t="s">
        <v>1240</v>
      </c>
      <c r="C367" s="393">
        <v>1.25</v>
      </c>
      <c r="D367" s="441">
        <v>1.25</v>
      </c>
      <c r="E367" s="374" t="s">
        <v>608</v>
      </c>
      <c r="F367" s="375" t="s">
        <v>361</v>
      </c>
      <c r="G367" s="376" t="s">
        <v>224</v>
      </c>
      <c r="H367" s="442" t="s">
        <v>1247</v>
      </c>
      <c r="I367" s="377" t="s">
        <v>1244</v>
      </c>
      <c r="J367" s="378" t="s">
        <v>1230</v>
      </c>
      <c r="K367" s="378" t="s">
        <v>1466</v>
      </c>
      <c r="L367" s="551"/>
    </row>
    <row r="368" spans="1:13" ht="25.5" x14ac:dyDescent="0.2">
      <c r="A368" s="391" t="s">
        <v>588</v>
      </c>
      <c r="B368" s="372" t="s">
        <v>1241</v>
      </c>
      <c r="C368" s="393">
        <v>0.1</v>
      </c>
      <c r="D368" s="441">
        <v>0.1</v>
      </c>
      <c r="E368" s="374" t="s">
        <v>46</v>
      </c>
      <c r="F368" s="375" t="s">
        <v>361</v>
      </c>
      <c r="G368" s="376" t="s">
        <v>224</v>
      </c>
      <c r="H368" s="442" t="s">
        <v>1248</v>
      </c>
      <c r="I368" s="377" t="s">
        <v>1244</v>
      </c>
      <c r="J368" s="378" t="s">
        <v>1230</v>
      </c>
      <c r="K368" s="378" t="s">
        <v>1466</v>
      </c>
      <c r="L368" s="551"/>
    </row>
    <row r="369" spans="1:15" ht="25.5" x14ac:dyDescent="0.2">
      <c r="A369" s="391" t="s">
        <v>588</v>
      </c>
      <c r="B369" s="372" t="s">
        <v>1242</v>
      </c>
      <c r="C369" s="393">
        <v>0.16</v>
      </c>
      <c r="D369" s="441">
        <v>0.16</v>
      </c>
      <c r="E369" s="374" t="s">
        <v>361</v>
      </c>
      <c r="F369" s="375" t="s">
        <v>361</v>
      </c>
      <c r="G369" s="376" t="s">
        <v>224</v>
      </c>
      <c r="H369" s="478" t="s">
        <v>1249</v>
      </c>
      <c r="I369" s="377" t="s">
        <v>1244</v>
      </c>
      <c r="J369" s="378" t="s">
        <v>1230</v>
      </c>
      <c r="K369" s="378" t="s">
        <v>1466</v>
      </c>
      <c r="L369" s="551"/>
    </row>
    <row r="370" spans="1:15" ht="38.25" x14ac:dyDescent="0.2">
      <c r="A370" s="391" t="s">
        <v>588</v>
      </c>
      <c r="B370" s="372" t="s">
        <v>1243</v>
      </c>
      <c r="C370" s="393">
        <v>0.36</v>
      </c>
      <c r="D370" s="441">
        <v>0.36</v>
      </c>
      <c r="E370" s="374" t="s">
        <v>46</v>
      </c>
      <c r="F370" s="375" t="s">
        <v>46</v>
      </c>
      <c r="G370" s="376" t="s">
        <v>224</v>
      </c>
      <c r="H370" s="442" t="s">
        <v>1250</v>
      </c>
      <c r="I370" s="377" t="s">
        <v>1244</v>
      </c>
      <c r="J370" s="378" t="s">
        <v>1230</v>
      </c>
      <c r="K370" s="378" t="s">
        <v>1465</v>
      </c>
      <c r="L370" s="551"/>
    </row>
    <row r="371" spans="1:15" ht="25.5" x14ac:dyDescent="0.2">
      <c r="A371" s="391" t="s">
        <v>588</v>
      </c>
      <c r="B371" s="372" t="s">
        <v>1251</v>
      </c>
      <c r="C371" s="393">
        <v>0.9</v>
      </c>
      <c r="D371" s="441">
        <v>0.9</v>
      </c>
      <c r="E371" s="374" t="s">
        <v>945</v>
      </c>
      <c r="F371" s="375" t="s">
        <v>945</v>
      </c>
      <c r="G371" s="376" t="s">
        <v>520</v>
      </c>
      <c r="H371" s="442" t="s">
        <v>1253</v>
      </c>
      <c r="I371" s="377" t="s">
        <v>1252</v>
      </c>
      <c r="J371" s="378" t="s">
        <v>1230</v>
      </c>
      <c r="K371" s="378" t="s">
        <v>1466</v>
      </c>
      <c r="L371" s="551"/>
    </row>
    <row r="372" spans="1:15" s="573" customFormat="1" x14ac:dyDescent="0.2">
      <c r="A372" s="533">
        <v>1</v>
      </c>
      <c r="B372" s="586" t="s">
        <v>1506</v>
      </c>
      <c r="C372" s="535">
        <v>0.3</v>
      </c>
      <c r="D372" s="588"/>
      <c r="E372" s="578" t="s">
        <v>945</v>
      </c>
      <c r="F372" s="579" t="s">
        <v>448</v>
      </c>
      <c r="G372" s="580" t="s">
        <v>520</v>
      </c>
      <c r="H372" s="659" t="s">
        <v>1507</v>
      </c>
      <c r="I372" s="590" t="s">
        <v>1508</v>
      </c>
      <c r="J372" s="660"/>
      <c r="K372" s="660" t="s">
        <v>466</v>
      </c>
      <c r="L372" s="661"/>
      <c r="M372" s="582"/>
    </row>
    <row r="373" spans="1:15" s="644" customFormat="1" ht="25.5" x14ac:dyDescent="0.2">
      <c r="A373" s="639">
        <v>2</v>
      </c>
      <c r="B373" s="628" t="s">
        <v>1596</v>
      </c>
      <c r="C373" s="629">
        <v>0.1</v>
      </c>
      <c r="E373" s="662" t="s">
        <v>46</v>
      </c>
      <c r="F373" s="629" t="s">
        <v>934</v>
      </c>
      <c r="G373" s="662" t="s">
        <v>1597</v>
      </c>
      <c r="H373" s="663" t="s">
        <v>1598</v>
      </c>
      <c r="I373" s="645" t="s">
        <v>1511</v>
      </c>
      <c r="J373" s="664"/>
      <c r="K373" s="660" t="s">
        <v>466</v>
      </c>
    </row>
    <row r="374" spans="1:15" ht="63.75" x14ac:dyDescent="0.2">
      <c r="A374" s="407" t="s">
        <v>645</v>
      </c>
      <c r="B374" s="408" t="s">
        <v>1025</v>
      </c>
      <c r="C374" s="409">
        <v>3612.1299999999997</v>
      </c>
      <c r="D374" s="409">
        <v>3062.1299999999997</v>
      </c>
      <c r="E374" s="410" t="s">
        <v>308</v>
      </c>
      <c r="F374" s="411" t="s">
        <v>308</v>
      </c>
      <c r="G374" s="412"/>
      <c r="H374" s="478"/>
      <c r="I374" s="397" t="s">
        <v>1026</v>
      </c>
      <c r="J374" s="397"/>
      <c r="K374" s="397"/>
      <c r="L374" s="549"/>
    </row>
    <row r="375" spans="1:15" ht="63.75" x14ac:dyDescent="0.2">
      <c r="A375" s="391">
        <v>1</v>
      </c>
      <c r="B375" s="508" t="s">
        <v>1010</v>
      </c>
      <c r="C375" s="413">
        <v>1161.44</v>
      </c>
      <c r="D375" s="413">
        <v>1161.44</v>
      </c>
      <c r="E375" s="394" t="s">
        <v>308</v>
      </c>
      <c r="F375" s="405" t="s">
        <v>308</v>
      </c>
      <c r="G375" s="377" t="s">
        <v>1028</v>
      </c>
      <c r="H375" s="478" t="s">
        <v>1029</v>
      </c>
      <c r="I375" s="397" t="s">
        <v>1026</v>
      </c>
      <c r="J375" s="397" t="s">
        <v>51</v>
      </c>
      <c r="K375" s="397" t="s">
        <v>1920</v>
      </c>
      <c r="L375" s="549"/>
    </row>
    <row r="376" spans="1:15" ht="63.75" x14ac:dyDescent="0.2">
      <c r="A376" s="391">
        <v>2</v>
      </c>
      <c r="B376" s="404" t="s">
        <v>427</v>
      </c>
      <c r="C376" s="413">
        <v>1536.84</v>
      </c>
      <c r="D376" s="413">
        <v>1536.84</v>
      </c>
      <c r="E376" s="394" t="s">
        <v>308</v>
      </c>
      <c r="F376" s="405" t="s">
        <v>308</v>
      </c>
      <c r="G376" s="377" t="s">
        <v>1030</v>
      </c>
      <c r="H376" s="478" t="s">
        <v>1031</v>
      </c>
      <c r="I376" s="397" t="s">
        <v>1026</v>
      </c>
      <c r="J376" s="397" t="s">
        <v>51</v>
      </c>
      <c r="K376" s="397" t="s">
        <v>1920</v>
      </c>
      <c r="L376" s="549"/>
    </row>
    <row r="377" spans="1:15" s="448" customFormat="1" ht="63.75" x14ac:dyDescent="0.2">
      <c r="A377" s="391">
        <v>3</v>
      </c>
      <c r="B377" s="404" t="s">
        <v>424</v>
      </c>
      <c r="C377" s="413">
        <v>139.66</v>
      </c>
      <c r="D377" s="413">
        <v>139.66</v>
      </c>
      <c r="E377" s="394" t="s">
        <v>308</v>
      </c>
      <c r="F377" s="405" t="s">
        <v>308</v>
      </c>
      <c r="G377" s="377" t="s">
        <v>435</v>
      </c>
      <c r="H377" s="478" t="s">
        <v>1032</v>
      </c>
      <c r="I377" s="397" t="s">
        <v>1026</v>
      </c>
      <c r="J377" s="397" t="s">
        <v>51</v>
      </c>
      <c r="K377" s="397" t="s">
        <v>1920</v>
      </c>
      <c r="L377" s="549"/>
      <c r="M377" s="436"/>
      <c r="N377" s="437"/>
      <c r="O377" s="437"/>
    </row>
    <row r="378" spans="1:15" s="448" customFormat="1" ht="63.75" x14ac:dyDescent="0.2">
      <c r="A378" s="391">
        <v>4</v>
      </c>
      <c r="B378" s="404" t="s">
        <v>625</v>
      </c>
      <c r="C378" s="413">
        <v>224.19000000000005</v>
      </c>
      <c r="D378" s="413">
        <v>224.19000000000005</v>
      </c>
      <c r="E378" s="394" t="s">
        <v>308</v>
      </c>
      <c r="F378" s="405" t="s">
        <v>308</v>
      </c>
      <c r="G378" s="377" t="s">
        <v>630</v>
      </c>
      <c r="H378" s="478" t="s">
        <v>1033</v>
      </c>
      <c r="I378" s="397" t="s">
        <v>1026</v>
      </c>
      <c r="J378" s="397" t="s">
        <v>51</v>
      </c>
      <c r="K378" s="397" t="s">
        <v>1920</v>
      </c>
      <c r="L378" s="549"/>
      <c r="M378" s="436"/>
      <c r="N378" s="437"/>
      <c r="O378" s="437"/>
    </row>
    <row r="379" spans="1:15" s="448" customFormat="1" ht="25.5" x14ac:dyDescent="0.2">
      <c r="A379" s="391">
        <v>5</v>
      </c>
      <c r="B379" s="404" t="s">
        <v>1329</v>
      </c>
      <c r="C379" s="413">
        <v>550</v>
      </c>
      <c r="D379" s="413">
        <v>550</v>
      </c>
      <c r="E379" s="394" t="s">
        <v>308</v>
      </c>
      <c r="F379" s="405" t="s">
        <v>308</v>
      </c>
      <c r="G379" s="377" t="s">
        <v>625</v>
      </c>
      <c r="H379" s="478" t="s">
        <v>1330</v>
      </c>
      <c r="I379" s="397" t="s">
        <v>1331</v>
      </c>
      <c r="J379" s="397" t="s">
        <v>465</v>
      </c>
      <c r="K379" s="397" t="s">
        <v>51</v>
      </c>
      <c r="L379" s="549"/>
      <c r="M379" s="436"/>
      <c r="N379" s="437"/>
      <c r="O379" s="437"/>
    </row>
    <row r="380" spans="1:15" s="448" customFormat="1" ht="13.9" customHeight="1" x14ac:dyDescent="0.2">
      <c r="A380" s="386" t="s">
        <v>387</v>
      </c>
      <c r="B380" s="364" t="s">
        <v>1034</v>
      </c>
      <c r="C380" s="362">
        <v>41.351100000000002</v>
      </c>
      <c r="D380" s="362">
        <v>41.351100000000002</v>
      </c>
      <c r="E380" s="414"/>
      <c r="F380" s="415"/>
      <c r="G380" s="407"/>
      <c r="H380" s="478"/>
      <c r="I380" s="416"/>
      <c r="J380" s="417"/>
      <c r="K380" s="417"/>
      <c r="L380" s="560"/>
      <c r="M380" s="436"/>
      <c r="N380" s="437"/>
      <c r="O380" s="437"/>
    </row>
    <row r="381" spans="1:15" s="448" customFormat="1" ht="25.5" x14ac:dyDescent="0.2">
      <c r="A381" s="391" t="s">
        <v>44</v>
      </c>
      <c r="B381" s="509" t="s">
        <v>1035</v>
      </c>
      <c r="C381" s="418">
        <v>25</v>
      </c>
      <c r="D381" s="510">
        <v>25</v>
      </c>
      <c r="E381" s="368" t="s">
        <v>1036</v>
      </c>
      <c r="F381" s="366" t="s">
        <v>1037</v>
      </c>
      <c r="G381" s="507" t="s">
        <v>650</v>
      </c>
      <c r="H381" s="511" t="s">
        <v>184</v>
      </c>
      <c r="I381" s="511" t="s">
        <v>1038</v>
      </c>
      <c r="J381" s="397" t="s">
        <v>51</v>
      </c>
      <c r="K381" s="397" t="s">
        <v>1883</v>
      </c>
      <c r="L381" s="549"/>
      <c r="M381" s="436"/>
      <c r="N381" s="437"/>
      <c r="O381" s="437"/>
    </row>
    <row r="382" spans="1:15" s="448" customFormat="1" ht="51" x14ac:dyDescent="0.2">
      <c r="A382" s="391" t="s">
        <v>55</v>
      </c>
      <c r="B382" s="509" t="s">
        <v>1040</v>
      </c>
      <c r="C382" s="418">
        <v>0.6411</v>
      </c>
      <c r="D382" s="510">
        <v>0.6411</v>
      </c>
      <c r="E382" s="368" t="s">
        <v>1041</v>
      </c>
      <c r="F382" s="366" t="s">
        <v>1041</v>
      </c>
      <c r="G382" s="507" t="s">
        <v>650</v>
      </c>
      <c r="H382" s="511" t="s">
        <v>184</v>
      </c>
      <c r="I382" s="511" t="s">
        <v>1042</v>
      </c>
      <c r="J382" s="397" t="s">
        <v>51</v>
      </c>
      <c r="K382" s="397" t="s">
        <v>51</v>
      </c>
      <c r="L382" s="549"/>
      <c r="M382" s="436"/>
      <c r="N382" s="437"/>
    </row>
    <row r="383" spans="1:15" s="448" customFormat="1" ht="25.5" x14ac:dyDescent="0.2">
      <c r="A383" s="391" t="s">
        <v>62</v>
      </c>
      <c r="B383" s="509" t="s">
        <v>1044</v>
      </c>
      <c r="C383" s="418">
        <v>0.17</v>
      </c>
      <c r="D383" s="510">
        <v>0.17</v>
      </c>
      <c r="E383" s="368" t="s">
        <v>856</v>
      </c>
      <c r="F383" s="366" t="s">
        <v>856</v>
      </c>
      <c r="G383" s="507" t="s">
        <v>650</v>
      </c>
      <c r="H383" s="511" t="s">
        <v>1045</v>
      </c>
      <c r="I383" s="398" t="s">
        <v>1046</v>
      </c>
      <c r="J383" s="397" t="s">
        <v>51</v>
      </c>
      <c r="K383" s="397" t="s">
        <v>51</v>
      </c>
      <c r="L383" s="549"/>
      <c r="M383" s="436"/>
      <c r="N383" s="437"/>
    </row>
    <row r="384" spans="1:15" s="448" customFormat="1" ht="38.25" x14ac:dyDescent="0.2">
      <c r="A384" s="391" t="s">
        <v>70</v>
      </c>
      <c r="B384" s="508" t="s">
        <v>1047</v>
      </c>
      <c r="C384" s="418">
        <v>0.28000000000000003</v>
      </c>
      <c r="D384" s="510">
        <v>0.28000000000000003</v>
      </c>
      <c r="E384" s="368" t="s">
        <v>505</v>
      </c>
      <c r="F384" s="366" t="s">
        <v>505</v>
      </c>
      <c r="G384" s="368" t="s">
        <v>663</v>
      </c>
      <c r="H384" s="397" t="s">
        <v>1048</v>
      </c>
      <c r="I384" s="511" t="s">
        <v>1049</v>
      </c>
      <c r="J384" s="397" t="s">
        <v>51</v>
      </c>
      <c r="K384" s="397" t="s">
        <v>51</v>
      </c>
      <c r="L384" s="549"/>
      <c r="M384" s="453"/>
      <c r="N384" s="437"/>
    </row>
    <row r="385" spans="1:15" s="448" customFormat="1" ht="25.5" x14ac:dyDescent="0.2">
      <c r="A385" s="391" t="s">
        <v>79</v>
      </c>
      <c r="B385" s="372" t="s">
        <v>1052</v>
      </c>
      <c r="C385" s="418">
        <v>7.72</v>
      </c>
      <c r="D385" s="441">
        <v>7.72</v>
      </c>
      <c r="E385" s="374" t="s">
        <v>1053</v>
      </c>
      <c r="F385" s="374" t="s">
        <v>1053</v>
      </c>
      <c r="G385" s="376" t="s">
        <v>663</v>
      </c>
      <c r="H385" s="442" t="s">
        <v>156</v>
      </c>
      <c r="I385" s="377" t="s">
        <v>1054</v>
      </c>
      <c r="J385" s="378" t="s">
        <v>51</v>
      </c>
      <c r="K385" s="397" t="s">
        <v>1889</v>
      </c>
      <c r="L385" s="551"/>
      <c r="M385" s="453"/>
      <c r="N385" s="437"/>
    </row>
    <row r="386" spans="1:15" s="448" customFormat="1" ht="25.5" x14ac:dyDescent="0.2">
      <c r="A386" s="391" t="s">
        <v>86</v>
      </c>
      <c r="B386" s="404" t="s">
        <v>1056</v>
      </c>
      <c r="C386" s="418">
        <v>1.03</v>
      </c>
      <c r="D386" s="510">
        <v>1.03</v>
      </c>
      <c r="E386" s="506" t="s">
        <v>505</v>
      </c>
      <c r="F386" s="463" t="s">
        <v>505</v>
      </c>
      <c r="G386" s="400" t="s">
        <v>667</v>
      </c>
      <c r="H386" s="507" t="s">
        <v>1057</v>
      </c>
      <c r="I386" s="511" t="s">
        <v>1046</v>
      </c>
      <c r="J386" s="397" t="s">
        <v>51</v>
      </c>
      <c r="K386" s="397" t="s">
        <v>51</v>
      </c>
      <c r="L386" s="549"/>
      <c r="M386" s="453"/>
      <c r="N386" s="437"/>
    </row>
    <row r="387" spans="1:15" ht="25.5" x14ac:dyDescent="0.2">
      <c r="A387" s="391" t="s">
        <v>91</v>
      </c>
      <c r="B387" s="404" t="s">
        <v>1058</v>
      </c>
      <c r="C387" s="418">
        <v>0.47</v>
      </c>
      <c r="D387" s="512">
        <v>0.47</v>
      </c>
      <c r="E387" s="368" t="s">
        <v>945</v>
      </c>
      <c r="F387" s="463" t="s">
        <v>505</v>
      </c>
      <c r="G387" s="400" t="s">
        <v>1059</v>
      </c>
      <c r="H387" s="507" t="s">
        <v>1060</v>
      </c>
      <c r="I387" s="368" t="s">
        <v>1046</v>
      </c>
      <c r="J387" s="397" t="s">
        <v>51</v>
      </c>
      <c r="K387" s="397" t="s">
        <v>51</v>
      </c>
      <c r="L387" s="549"/>
      <c r="M387" s="453"/>
      <c r="O387" s="448"/>
    </row>
    <row r="388" spans="1:15" s="448" customFormat="1" ht="25.5" x14ac:dyDescent="0.2">
      <c r="A388" s="391" t="s">
        <v>94</v>
      </c>
      <c r="B388" s="404" t="s">
        <v>1065</v>
      </c>
      <c r="C388" s="418">
        <v>0.48</v>
      </c>
      <c r="D388" s="512">
        <v>0.48</v>
      </c>
      <c r="E388" s="368" t="s">
        <v>505</v>
      </c>
      <c r="F388" s="463" t="s">
        <v>505</v>
      </c>
      <c r="G388" s="400" t="s">
        <v>1066</v>
      </c>
      <c r="H388" s="507" t="s">
        <v>1067</v>
      </c>
      <c r="I388" s="511" t="s">
        <v>1046</v>
      </c>
      <c r="J388" s="397" t="s">
        <v>51</v>
      </c>
      <c r="K388" s="397" t="s">
        <v>51</v>
      </c>
      <c r="L388" s="549"/>
      <c r="M388" s="453"/>
      <c r="N388" s="437"/>
    </row>
    <row r="389" spans="1:15" s="448" customFormat="1" ht="25.5" x14ac:dyDescent="0.2">
      <c r="A389" s="391" t="s">
        <v>102</v>
      </c>
      <c r="B389" s="404" t="s">
        <v>1069</v>
      </c>
      <c r="C389" s="418">
        <v>0.19</v>
      </c>
      <c r="D389" s="512">
        <v>0.19</v>
      </c>
      <c r="E389" s="398" t="s">
        <v>505</v>
      </c>
      <c r="F389" s="398" t="s">
        <v>505</v>
      </c>
      <c r="G389" s="398" t="s">
        <v>712</v>
      </c>
      <c r="H389" s="478"/>
      <c r="I389" s="398" t="s">
        <v>1046</v>
      </c>
      <c r="J389" s="397" t="s">
        <v>51</v>
      </c>
      <c r="K389" s="397" t="s">
        <v>51</v>
      </c>
      <c r="L389" s="549"/>
      <c r="M389" s="453"/>
      <c r="N389" s="437"/>
    </row>
    <row r="390" spans="1:15" ht="25.5" x14ac:dyDescent="0.2">
      <c r="A390" s="391" t="s">
        <v>107</v>
      </c>
      <c r="B390" s="404" t="s">
        <v>1070</v>
      </c>
      <c r="C390" s="418">
        <v>0.11</v>
      </c>
      <c r="D390" s="512">
        <v>0.11</v>
      </c>
      <c r="E390" s="398" t="s">
        <v>608</v>
      </c>
      <c r="F390" s="398" t="s">
        <v>505</v>
      </c>
      <c r="G390" s="398" t="s">
        <v>309</v>
      </c>
      <c r="H390" s="398" t="s">
        <v>676</v>
      </c>
      <c r="I390" s="398" t="s">
        <v>1646</v>
      </c>
      <c r="J390" s="397" t="s">
        <v>51</v>
      </c>
      <c r="K390" s="705" t="s">
        <v>1505</v>
      </c>
      <c r="L390" s="549"/>
      <c r="M390" s="453"/>
      <c r="O390" s="448"/>
    </row>
    <row r="391" spans="1:15" ht="38.25" x14ac:dyDescent="0.2">
      <c r="A391" s="391" t="s">
        <v>112</v>
      </c>
      <c r="B391" s="404" t="s">
        <v>1071</v>
      </c>
      <c r="C391" s="418">
        <v>1.59</v>
      </c>
      <c r="D391" s="512">
        <v>1.59</v>
      </c>
      <c r="E391" s="398" t="s">
        <v>46</v>
      </c>
      <c r="F391" s="398" t="s">
        <v>505</v>
      </c>
      <c r="G391" s="398" t="s">
        <v>219</v>
      </c>
      <c r="H391" s="398" t="s">
        <v>887</v>
      </c>
      <c r="I391" s="398" t="s">
        <v>1046</v>
      </c>
      <c r="J391" s="397" t="s">
        <v>51</v>
      </c>
      <c r="K391" s="397" t="s">
        <v>51</v>
      </c>
      <c r="L391" s="549"/>
      <c r="M391" s="453"/>
    </row>
    <row r="392" spans="1:15" ht="25.5" x14ac:dyDescent="0.2">
      <c r="A392" s="391" t="s">
        <v>117</v>
      </c>
      <c r="B392" s="372" t="s">
        <v>1073</v>
      </c>
      <c r="C392" s="418">
        <v>0.14000000000000001</v>
      </c>
      <c r="D392" s="441">
        <v>0.14000000000000001</v>
      </c>
      <c r="E392" s="374" t="s">
        <v>945</v>
      </c>
      <c r="F392" s="375" t="s">
        <v>856</v>
      </c>
      <c r="G392" s="376" t="s">
        <v>650</v>
      </c>
      <c r="H392" s="442" t="s">
        <v>1023</v>
      </c>
      <c r="I392" s="377" t="s">
        <v>1024</v>
      </c>
      <c r="J392" s="378" t="s">
        <v>999</v>
      </c>
      <c r="K392" s="397" t="s">
        <v>51</v>
      </c>
      <c r="L392" s="551"/>
      <c r="M392" s="453"/>
      <c r="O392" s="448"/>
    </row>
    <row r="393" spans="1:15" ht="25.5" x14ac:dyDescent="0.2">
      <c r="A393" s="391" t="s">
        <v>120</v>
      </c>
      <c r="B393" s="372" t="s">
        <v>1074</v>
      </c>
      <c r="C393" s="418">
        <v>3.53</v>
      </c>
      <c r="D393" s="479">
        <v>3.53</v>
      </c>
      <c r="E393" s="374" t="s">
        <v>1053</v>
      </c>
      <c r="F393" s="374" t="s">
        <v>1053</v>
      </c>
      <c r="G393" s="376" t="s">
        <v>726</v>
      </c>
      <c r="H393" s="442" t="s">
        <v>1075</v>
      </c>
      <c r="I393" s="377" t="s">
        <v>1076</v>
      </c>
      <c r="J393" s="378" t="s">
        <v>1077</v>
      </c>
      <c r="K393" s="397" t="s">
        <v>1889</v>
      </c>
      <c r="L393" s="551"/>
      <c r="O393" s="448"/>
    </row>
    <row r="394" spans="1:15" s="515" customFormat="1" ht="36" x14ac:dyDescent="0.2">
      <c r="A394" s="380" t="s">
        <v>820</v>
      </c>
      <c r="B394" s="381" t="s">
        <v>1096</v>
      </c>
      <c r="C394" s="419">
        <f>SUM(C395:C405)</f>
        <v>64.06</v>
      </c>
      <c r="D394" s="513">
        <v>80.99091</v>
      </c>
      <c r="E394" s="420"/>
      <c r="F394" s="421"/>
      <c r="G394" s="422"/>
      <c r="H394" s="424" t="s">
        <v>1097</v>
      </c>
      <c r="I394" s="423"/>
      <c r="J394" s="424"/>
      <c r="K394" s="424"/>
      <c r="L394" s="561"/>
      <c r="M394" s="514"/>
      <c r="N394" s="437"/>
    </row>
    <row r="395" spans="1:15" s="515" customFormat="1" ht="24" x14ac:dyDescent="0.2">
      <c r="A395" s="425">
        <v>1</v>
      </c>
      <c r="B395" s="426" t="s">
        <v>1098</v>
      </c>
      <c r="C395" s="426">
        <v>2.5099999999999998</v>
      </c>
      <c r="D395" s="516">
        <v>5.5173100000000002</v>
      </c>
      <c r="E395" s="426" t="s">
        <v>1081</v>
      </c>
      <c r="F395" s="427" t="s">
        <v>856</v>
      </c>
      <c r="G395" s="426" t="s">
        <v>650</v>
      </c>
      <c r="H395" s="517"/>
      <c r="I395" s="428" t="s">
        <v>1435</v>
      </c>
      <c r="J395" s="379"/>
      <c r="K395" s="397" t="s">
        <v>465</v>
      </c>
      <c r="L395" s="552"/>
      <c r="M395" s="514"/>
      <c r="N395" s="437"/>
    </row>
    <row r="396" spans="1:15" s="515" customFormat="1" ht="24" x14ac:dyDescent="0.2">
      <c r="A396" s="429">
        <v>2</v>
      </c>
      <c r="B396" s="430" t="s">
        <v>1099</v>
      </c>
      <c r="C396" s="426">
        <v>13.48</v>
      </c>
      <c r="D396" s="516">
        <v>10.0783</v>
      </c>
      <c r="E396" s="426" t="s">
        <v>1081</v>
      </c>
      <c r="F396" s="431" t="s">
        <v>505</v>
      </c>
      <c r="G396" s="430" t="s">
        <v>861</v>
      </c>
      <c r="H396" s="518"/>
      <c r="I396" s="428" t="s">
        <v>1435</v>
      </c>
      <c r="J396" s="379"/>
      <c r="K396" s="397" t="s">
        <v>465</v>
      </c>
      <c r="L396" s="552"/>
      <c r="M396" s="514"/>
      <c r="N396" s="437"/>
    </row>
    <row r="397" spans="1:15" s="515" customFormat="1" ht="24" x14ac:dyDescent="0.2">
      <c r="A397" s="429">
        <v>3</v>
      </c>
      <c r="B397" s="430" t="s">
        <v>1100</v>
      </c>
      <c r="C397" s="426">
        <v>4.12</v>
      </c>
      <c r="D397" s="516">
        <v>2.3343799999999999</v>
      </c>
      <c r="E397" s="426" t="s">
        <v>1081</v>
      </c>
      <c r="F397" s="431" t="s">
        <v>505</v>
      </c>
      <c r="G397" s="430" t="s">
        <v>667</v>
      </c>
      <c r="H397" s="518"/>
      <c r="I397" s="428" t="s">
        <v>1435</v>
      </c>
      <c r="J397" s="379"/>
      <c r="K397" s="397" t="s">
        <v>465</v>
      </c>
      <c r="L397" s="552"/>
      <c r="M397" s="514"/>
      <c r="N397" s="437"/>
    </row>
    <row r="398" spans="1:15" s="515" customFormat="1" ht="24" x14ac:dyDescent="0.2">
      <c r="A398" s="429">
        <v>4</v>
      </c>
      <c r="B398" s="430" t="s">
        <v>1101</v>
      </c>
      <c r="C398" s="426">
        <v>6.35</v>
      </c>
      <c r="D398" s="516">
        <v>7.27</v>
      </c>
      <c r="E398" s="426" t="s">
        <v>1081</v>
      </c>
      <c r="F398" s="431" t="s">
        <v>505</v>
      </c>
      <c r="G398" s="430" t="s">
        <v>712</v>
      </c>
      <c r="H398" s="518"/>
      <c r="I398" s="428" t="s">
        <v>1435</v>
      </c>
      <c r="J398" s="379"/>
      <c r="K398" s="397" t="s">
        <v>465</v>
      </c>
      <c r="L398" s="552"/>
      <c r="M398" s="514"/>
      <c r="N398" s="437"/>
    </row>
    <row r="399" spans="1:15" s="515" customFormat="1" ht="24" x14ac:dyDescent="0.2">
      <c r="A399" s="429">
        <v>5</v>
      </c>
      <c r="B399" s="430" t="s">
        <v>1102</v>
      </c>
      <c r="C399" s="426">
        <v>12.26</v>
      </c>
      <c r="D399" s="516">
        <v>4.0332999999999997</v>
      </c>
      <c r="E399" s="426" t="s">
        <v>1081</v>
      </c>
      <c r="F399" s="431" t="s">
        <v>505</v>
      </c>
      <c r="G399" s="430" t="s">
        <v>1087</v>
      </c>
      <c r="H399" s="518"/>
      <c r="I399" s="428" t="s">
        <v>1435</v>
      </c>
      <c r="J399" s="379"/>
      <c r="K399" s="397" t="s">
        <v>465</v>
      </c>
      <c r="L399" s="552"/>
      <c r="M399" s="514"/>
      <c r="N399" s="437"/>
    </row>
    <row r="400" spans="1:15" s="515" customFormat="1" ht="24" x14ac:dyDescent="0.2">
      <c r="A400" s="429">
        <v>6</v>
      </c>
      <c r="B400" s="430" t="s">
        <v>1103</v>
      </c>
      <c r="C400" s="426">
        <v>4.5999999999999996</v>
      </c>
      <c r="D400" s="516">
        <v>9.1068999999999996</v>
      </c>
      <c r="E400" s="426" t="s">
        <v>1081</v>
      </c>
      <c r="F400" s="431" t="s">
        <v>505</v>
      </c>
      <c r="G400" s="430" t="s">
        <v>1066</v>
      </c>
      <c r="H400" s="518"/>
      <c r="I400" s="428" t="s">
        <v>1435</v>
      </c>
      <c r="J400" s="379"/>
      <c r="K400" s="397" t="s">
        <v>465</v>
      </c>
      <c r="L400" s="552"/>
      <c r="M400" s="514"/>
      <c r="N400" s="437"/>
    </row>
    <row r="401" spans="1:15" s="515" customFormat="1" ht="24" x14ac:dyDescent="0.2">
      <c r="A401" s="429">
        <v>7</v>
      </c>
      <c r="B401" s="430" t="s">
        <v>1104</v>
      </c>
      <c r="C401" s="426">
        <v>6.43</v>
      </c>
      <c r="D401" s="516">
        <v>9.6747600000000009</v>
      </c>
      <c r="E401" s="426" t="s">
        <v>1081</v>
      </c>
      <c r="F401" s="431" t="s">
        <v>505</v>
      </c>
      <c r="G401" s="430" t="s">
        <v>824</v>
      </c>
      <c r="H401" s="518"/>
      <c r="I401" s="428" t="s">
        <v>1435</v>
      </c>
      <c r="J401" s="379"/>
      <c r="K401" s="397" t="s">
        <v>465</v>
      </c>
      <c r="L401" s="552"/>
      <c r="M401" s="514"/>
      <c r="N401" s="437"/>
    </row>
    <row r="402" spans="1:15" s="515" customFormat="1" ht="24" x14ac:dyDescent="0.2">
      <c r="A402" s="429">
        <v>8</v>
      </c>
      <c r="B402" s="430" t="s">
        <v>1105</v>
      </c>
      <c r="C402" s="426">
        <v>2.37</v>
      </c>
      <c r="D402" s="516">
        <v>4.0999999999999996</v>
      </c>
      <c r="E402" s="426" t="s">
        <v>1081</v>
      </c>
      <c r="F402" s="431" t="s">
        <v>505</v>
      </c>
      <c r="G402" s="430" t="s">
        <v>1091</v>
      </c>
      <c r="H402" s="518"/>
      <c r="I402" s="428" t="s">
        <v>1435</v>
      </c>
      <c r="J402" s="379"/>
      <c r="K402" s="397" t="s">
        <v>465</v>
      </c>
      <c r="L402" s="552"/>
      <c r="M402" s="514"/>
      <c r="N402" s="437"/>
    </row>
    <row r="403" spans="1:15" s="515" customFormat="1" ht="24" x14ac:dyDescent="0.2">
      <c r="A403" s="429">
        <v>9</v>
      </c>
      <c r="B403" s="430" t="s">
        <v>1106</v>
      </c>
      <c r="C403" s="426">
        <v>3.47</v>
      </c>
      <c r="D403" s="516">
        <v>1.8697999999999999</v>
      </c>
      <c r="E403" s="426" t="s">
        <v>1081</v>
      </c>
      <c r="F403" s="431" t="s">
        <v>505</v>
      </c>
      <c r="G403" s="430" t="s">
        <v>726</v>
      </c>
      <c r="H403" s="518"/>
      <c r="I403" s="428" t="s">
        <v>1435</v>
      </c>
      <c r="J403" s="379"/>
      <c r="K403" s="397" t="s">
        <v>465</v>
      </c>
      <c r="L403" s="552"/>
      <c r="M403" s="514"/>
      <c r="N403" s="437"/>
    </row>
    <row r="404" spans="1:15" s="515" customFormat="1" ht="24" x14ac:dyDescent="0.2">
      <c r="A404" s="429">
        <v>10</v>
      </c>
      <c r="B404" s="430" t="s">
        <v>1107</v>
      </c>
      <c r="C404" s="426">
        <v>4.2699999999999996</v>
      </c>
      <c r="D404" s="516">
        <v>5.0273000000000003</v>
      </c>
      <c r="E404" s="426" t="s">
        <v>1081</v>
      </c>
      <c r="F404" s="431" t="s">
        <v>505</v>
      </c>
      <c r="G404" s="430" t="s">
        <v>1094</v>
      </c>
      <c r="H404" s="518"/>
      <c r="I404" s="428" t="s">
        <v>1435</v>
      </c>
      <c r="J404" s="379"/>
      <c r="K404" s="397" t="s">
        <v>465</v>
      </c>
      <c r="L404" s="552"/>
      <c r="M404" s="514"/>
      <c r="N404" s="437"/>
    </row>
    <row r="405" spans="1:15" s="515" customFormat="1" ht="24" x14ac:dyDescent="0.2">
      <c r="A405" s="432">
        <v>11</v>
      </c>
      <c r="B405" s="433" t="s">
        <v>1108</v>
      </c>
      <c r="C405" s="426">
        <v>4.2</v>
      </c>
      <c r="D405" s="516">
        <v>21.978860000000001</v>
      </c>
      <c r="E405" s="426" t="s">
        <v>1081</v>
      </c>
      <c r="F405" s="434" t="s">
        <v>505</v>
      </c>
      <c r="G405" s="433" t="s">
        <v>1059</v>
      </c>
      <c r="H405" s="519"/>
      <c r="I405" s="428" t="s">
        <v>1435</v>
      </c>
      <c r="J405" s="379"/>
      <c r="K405" s="397" t="s">
        <v>465</v>
      </c>
      <c r="L405" s="552"/>
      <c r="M405" s="514"/>
      <c r="N405" s="437"/>
    </row>
    <row r="406" spans="1:15" s="515" customFormat="1" ht="24" x14ac:dyDescent="0.2">
      <c r="A406" s="380" t="s">
        <v>845</v>
      </c>
      <c r="B406" s="381" t="s">
        <v>1113</v>
      </c>
      <c r="C406" s="435">
        <v>79.010000000000005</v>
      </c>
      <c r="D406" s="513">
        <v>0</v>
      </c>
      <c r="E406" s="420"/>
      <c r="F406" s="421"/>
      <c r="G406" s="422"/>
      <c r="H406" s="424" t="s">
        <v>1097</v>
      </c>
      <c r="I406" s="423"/>
      <c r="J406" s="424"/>
      <c r="K406" s="424"/>
      <c r="L406" s="561"/>
      <c r="M406" s="514"/>
      <c r="N406" s="437"/>
    </row>
    <row r="407" spans="1:15" s="515" customFormat="1" ht="25.5" x14ac:dyDescent="0.2">
      <c r="A407" s="425">
        <v>1</v>
      </c>
      <c r="B407" s="426" t="s">
        <v>1114</v>
      </c>
      <c r="C407" s="426">
        <v>0</v>
      </c>
      <c r="D407" s="516">
        <v>0</v>
      </c>
      <c r="E407" s="426" t="s">
        <v>1125</v>
      </c>
      <c r="F407" s="520" t="s">
        <v>1405</v>
      </c>
      <c r="G407" s="426" t="s">
        <v>650</v>
      </c>
      <c r="H407" s="517" t="s">
        <v>1126</v>
      </c>
      <c r="I407" s="428" t="s">
        <v>1435</v>
      </c>
      <c r="J407" s="379" t="s">
        <v>465</v>
      </c>
      <c r="K407" s="397" t="s">
        <v>465</v>
      </c>
      <c r="L407" s="552"/>
      <c r="M407" s="514"/>
      <c r="N407" s="521">
        <v>0</v>
      </c>
      <c r="O407" s="515">
        <v>1.04</v>
      </c>
    </row>
    <row r="408" spans="1:15" s="515" customFormat="1" ht="25.5" x14ac:dyDescent="0.2">
      <c r="A408" s="429">
        <v>2</v>
      </c>
      <c r="B408" s="430" t="s">
        <v>1115</v>
      </c>
      <c r="C408" s="426">
        <v>20.16</v>
      </c>
      <c r="D408" s="516">
        <v>0</v>
      </c>
      <c r="E408" s="426" t="s">
        <v>1125</v>
      </c>
      <c r="F408" s="427" t="s">
        <v>1405</v>
      </c>
      <c r="G408" s="430" t="s">
        <v>861</v>
      </c>
      <c r="H408" s="517" t="s">
        <v>1126</v>
      </c>
      <c r="I408" s="428" t="s">
        <v>1435</v>
      </c>
      <c r="J408" s="379" t="s">
        <v>465</v>
      </c>
      <c r="K408" s="397" t="s">
        <v>465</v>
      </c>
      <c r="L408" s="552"/>
      <c r="M408" s="514"/>
      <c r="N408" s="521">
        <v>0</v>
      </c>
      <c r="O408" s="515">
        <v>0.21</v>
      </c>
    </row>
    <row r="409" spans="1:15" s="515" customFormat="1" ht="25.5" x14ac:dyDescent="0.2">
      <c r="A409" s="429">
        <v>3</v>
      </c>
      <c r="B409" s="430" t="s">
        <v>1116</v>
      </c>
      <c r="C409" s="426">
        <v>0</v>
      </c>
      <c r="D409" s="516">
        <v>0</v>
      </c>
      <c r="E409" s="426" t="s">
        <v>1125</v>
      </c>
      <c r="F409" s="427" t="s">
        <v>1405</v>
      </c>
      <c r="G409" s="430" t="s">
        <v>667</v>
      </c>
      <c r="H409" s="517" t="s">
        <v>1126</v>
      </c>
      <c r="I409" s="428" t="s">
        <v>1435</v>
      </c>
      <c r="J409" s="379" t="s">
        <v>465</v>
      </c>
      <c r="K409" s="397" t="s">
        <v>465</v>
      </c>
      <c r="L409" s="552"/>
      <c r="M409" s="514"/>
      <c r="N409" s="521">
        <v>0</v>
      </c>
      <c r="O409" s="515">
        <v>1.1399999999999999</v>
      </c>
    </row>
    <row r="410" spans="1:15" s="515" customFormat="1" ht="25.5" x14ac:dyDescent="0.2">
      <c r="A410" s="429">
        <v>4</v>
      </c>
      <c r="B410" s="430" t="s">
        <v>1117</v>
      </c>
      <c r="C410" s="426">
        <v>14.55</v>
      </c>
      <c r="D410" s="516">
        <v>0</v>
      </c>
      <c r="E410" s="426" t="s">
        <v>1125</v>
      </c>
      <c r="F410" s="427" t="s">
        <v>1405</v>
      </c>
      <c r="G410" s="430" t="s">
        <v>712</v>
      </c>
      <c r="H410" s="517" t="s">
        <v>1126</v>
      </c>
      <c r="I410" s="428" t="s">
        <v>1435</v>
      </c>
      <c r="J410" s="379" t="s">
        <v>465</v>
      </c>
      <c r="K410" s="397" t="s">
        <v>465</v>
      </c>
      <c r="L410" s="552"/>
      <c r="M410" s="514"/>
      <c r="N410" s="521">
        <v>0</v>
      </c>
      <c r="O410" s="515">
        <v>37.08</v>
      </c>
    </row>
    <row r="411" spans="1:15" s="515" customFormat="1" ht="25.5" x14ac:dyDescent="0.2">
      <c r="A411" s="429">
        <v>5</v>
      </c>
      <c r="B411" s="430" t="s">
        <v>1118</v>
      </c>
      <c r="C411" s="426">
        <v>0</v>
      </c>
      <c r="D411" s="516">
        <v>0</v>
      </c>
      <c r="E411" s="426" t="s">
        <v>1125</v>
      </c>
      <c r="F411" s="427" t="s">
        <v>1405</v>
      </c>
      <c r="G411" s="430" t="s">
        <v>1087</v>
      </c>
      <c r="H411" s="517" t="s">
        <v>1126</v>
      </c>
      <c r="I411" s="428" t="s">
        <v>1435</v>
      </c>
      <c r="J411" s="379" t="s">
        <v>465</v>
      </c>
      <c r="K411" s="397" t="s">
        <v>465</v>
      </c>
      <c r="L411" s="552"/>
      <c r="M411" s="514"/>
      <c r="N411" s="521">
        <v>0</v>
      </c>
      <c r="O411" s="515">
        <v>0</v>
      </c>
    </row>
    <row r="412" spans="1:15" s="515" customFormat="1" ht="25.5" x14ac:dyDescent="0.2">
      <c r="A412" s="429">
        <v>6</v>
      </c>
      <c r="B412" s="430" t="s">
        <v>1119</v>
      </c>
      <c r="C412" s="426">
        <v>32.54</v>
      </c>
      <c r="D412" s="516">
        <v>0</v>
      </c>
      <c r="E412" s="426" t="s">
        <v>1125</v>
      </c>
      <c r="F412" s="427" t="s">
        <v>1405</v>
      </c>
      <c r="G412" s="430" t="s">
        <v>1066</v>
      </c>
      <c r="H412" s="517" t="s">
        <v>1126</v>
      </c>
      <c r="I412" s="428" t="s">
        <v>1435</v>
      </c>
      <c r="J412" s="379" t="s">
        <v>465</v>
      </c>
      <c r="K412" s="397" t="s">
        <v>465</v>
      </c>
      <c r="L412" s="552"/>
      <c r="M412" s="514"/>
      <c r="N412" s="521">
        <v>0</v>
      </c>
      <c r="O412" s="515">
        <v>106.38</v>
      </c>
    </row>
    <row r="413" spans="1:15" s="515" customFormat="1" ht="25.5" x14ac:dyDescent="0.2">
      <c r="A413" s="429">
        <v>7</v>
      </c>
      <c r="B413" s="430" t="s">
        <v>1120</v>
      </c>
      <c r="C413" s="426">
        <v>0</v>
      </c>
      <c r="D413" s="516">
        <v>0</v>
      </c>
      <c r="E413" s="426" t="s">
        <v>1125</v>
      </c>
      <c r="F413" s="427" t="s">
        <v>1405</v>
      </c>
      <c r="G413" s="430" t="s">
        <v>824</v>
      </c>
      <c r="H413" s="517" t="s">
        <v>1126</v>
      </c>
      <c r="I413" s="428" t="s">
        <v>1435</v>
      </c>
      <c r="J413" s="379" t="s">
        <v>465</v>
      </c>
      <c r="K413" s="397" t="s">
        <v>465</v>
      </c>
      <c r="L413" s="552"/>
      <c r="M413" s="514"/>
      <c r="N413" s="521">
        <v>-1.04</v>
      </c>
      <c r="O413" s="515">
        <v>0</v>
      </c>
    </row>
    <row r="414" spans="1:15" s="515" customFormat="1" ht="25.5" x14ac:dyDescent="0.2">
      <c r="A414" s="429">
        <v>8</v>
      </c>
      <c r="B414" s="430" t="s">
        <v>1121</v>
      </c>
      <c r="C414" s="426">
        <v>0</v>
      </c>
      <c r="D414" s="516">
        <v>0</v>
      </c>
      <c r="E414" s="426" t="s">
        <v>1125</v>
      </c>
      <c r="F414" s="427" t="s">
        <v>1405</v>
      </c>
      <c r="G414" s="430" t="s">
        <v>1091</v>
      </c>
      <c r="H414" s="517" t="s">
        <v>1126</v>
      </c>
      <c r="I414" s="428" t="s">
        <v>1435</v>
      </c>
      <c r="J414" s="379" t="s">
        <v>465</v>
      </c>
      <c r="K414" s="397" t="s">
        <v>465</v>
      </c>
      <c r="L414" s="552"/>
      <c r="M414" s="514"/>
      <c r="N414" s="521">
        <v>0</v>
      </c>
      <c r="O414" s="515">
        <v>30.18</v>
      </c>
    </row>
    <row r="415" spans="1:15" s="515" customFormat="1" ht="25.5" x14ac:dyDescent="0.2">
      <c r="A415" s="429">
        <v>9</v>
      </c>
      <c r="B415" s="430" t="s">
        <v>1122</v>
      </c>
      <c r="C415" s="426">
        <v>0</v>
      </c>
      <c r="D415" s="516">
        <v>0</v>
      </c>
      <c r="E415" s="426" t="s">
        <v>1125</v>
      </c>
      <c r="F415" s="427" t="s">
        <v>1405</v>
      </c>
      <c r="G415" s="430" t="s">
        <v>726</v>
      </c>
      <c r="H415" s="517" t="s">
        <v>1126</v>
      </c>
      <c r="I415" s="428" t="s">
        <v>1435</v>
      </c>
      <c r="J415" s="379" t="s">
        <v>465</v>
      </c>
      <c r="K415" s="397" t="s">
        <v>465</v>
      </c>
      <c r="L415" s="552"/>
      <c r="M415" s="514"/>
      <c r="N415" s="521">
        <v>0</v>
      </c>
      <c r="O415" s="515">
        <v>30.25</v>
      </c>
    </row>
    <row r="416" spans="1:15" s="515" customFormat="1" ht="25.5" x14ac:dyDescent="0.2">
      <c r="A416" s="429">
        <v>10</v>
      </c>
      <c r="B416" s="430" t="s">
        <v>1123</v>
      </c>
      <c r="C416" s="426">
        <v>11.76</v>
      </c>
      <c r="D416" s="516">
        <v>0</v>
      </c>
      <c r="E416" s="426" t="s">
        <v>1125</v>
      </c>
      <c r="F416" s="427" t="s">
        <v>1405</v>
      </c>
      <c r="G416" s="430" t="s">
        <v>1094</v>
      </c>
      <c r="H416" s="517" t="s">
        <v>1126</v>
      </c>
      <c r="I416" s="428" t="s">
        <v>1435</v>
      </c>
      <c r="J416" s="379" t="s">
        <v>465</v>
      </c>
      <c r="K416" s="397" t="s">
        <v>465</v>
      </c>
      <c r="L416" s="552"/>
      <c r="M416" s="514"/>
      <c r="N416" s="521">
        <v>0</v>
      </c>
      <c r="O416" s="515">
        <v>12.79</v>
      </c>
    </row>
    <row r="417" spans="1:15" s="515" customFormat="1" ht="25.5" x14ac:dyDescent="0.2">
      <c r="A417" s="432">
        <v>11</v>
      </c>
      <c r="B417" s="433" t="s">
        <v>1124</v>
      </c>
      <c r="C417" s="426">
        <v>0</v>
      </c>
      <c r="D417" s="522">
        <v>0</v>
      </c>
      <c r="E417" s="433" t="s">
        <v>1125</v>
      </c>
      <c r="F417" s="523" t="s">
        <v>1405</v>
      </c>
      <c r="G417" s="433" t="s">
        <v>1059</v>
      </c>
      <c r="H417" s="524" t="s">
        <v>1126</v>
      </c>
      <c r="I417" s="428" t="s">
        <v>1435</v>
      </c>
      <c r="J417" s="379" t="s">
        <v>465</v>
      </c>
      <c r="K417" s="397" t="s">
        <v>465</v>
      </c>
      <c r="L417" s="552"/>
      <c r="M417" s="514"/>
      <c r="N417" s="521">
        <v>-0.21</v>
      </c>
      <c r="O417" s="515">
        <v>41.66</v>
      </c>
    </row>
    <row r="418" spans="1:15" s="515" customFormat="1" ht="39.75" customHeight="1" x14ac:dyDescent="0.2">
      <c r="A418" s="1406" t="s">
        <v>1434</v>
      </c>
      <c r="B418" s="1406"/>
      <c r="C418" s="1406"/>
      <c r="D418" s="1406"/>
      <c r="E418" s="1406"/>
      <c r="F418" s="1406"/>
      <c r="G418" s="1406"/>
      <c r="H418" s="1406"/>
      <c r="I418" s="1406"/>
      <c r="J418" s="1406"/>
      <c r="K418" s="546"/>
      <c r="L418" s="546"/>
      <c r="M418" s="514"/>
      <c r="N418" s="437"/>
      <c r="O418" s="525">
        <v>260.73</v>
      </c>
    </row>
    <row r="419" spans="1:15" x14ac:dyDescent="0.2">
      <c r="D419" s="527">
        <v>83</v>
      </c>
      <c r="M419" s="514"/>
      <c r="O419" s="515"/>
    </row>
    <row r="420" spans="1:15" x14ac:dyDescent="0.2">
      <c r="M420" s="514"/>
      <c r="O420" s="515"/>
    </row>
    <row r="421" spans="1:15" x14ac:dyDescent="0.2">
      <c r="D421" s="527" t="e">
        <v>#REF!</v>
      </c>
      <c r="M421" s="514"/>
      <c r="O421" s="515"/>
    </row>
    <row r="422" spans="1:15" x14ac:dyDescent="0.2">
      <c r="M422" s="514"/>
      <c r="O422" s="515"/>
    </row>
    <row r="423" spans="1:15" x14ac:dyDescent="0.2">
      <c r="H423" s="531"/>
      <c r="M423" s="514"/>
      <c r="O423" s="437">
        <v>1.4</v>
      </c>
    </row>
    <row r="424" spans="1:15" x14ac:dyDescent="0.2">
      <c r="M424" s="514"/>
      <c r="O424" s="437">
        <v>13.8</v>
      </c>
    </row>
    <row r="425" spans="1:15" x14ac:dyDescent="0.2">
      <c r="O425" s="437">
        <v>16.03</v>
      </c>
    </row>
    <row r="426" spans="1:15" s="448" customFormat="1" x14ac:dyDescent="0.2">
      <c r="A426" s="437"/>
      <c r="B426" s="526"/>
      <c r="C426" s="526"/>
      <c r="D426" s="527"/>
      <c r="E426" s="528"/>
      <c r="F426" s="529"/>
      <c r="G426" s="529">
        <v>10.39</v>
      </c>
      <c r="H426" s="530"/>
      <c r="J426" s="453"/>
      <c r="K426" s="453"/>
      <c r="L426" s="453"/>
      <c r="M426" s="436"/>
      <c r="N426" s="437"/>
      <c r="O426" s="437">
        <v>0.35</v>
      </c>
    </row>
    <row r="427" spans="1:15" x14ac:dyDescent="0.2">
      <c r="O427" s="437">
        <v>13.5</v>
      </c>
    </row>
    <row r="428" spans="1:15" x14ac:dyDescent="0.2">
      <c r="O428" s="437">
        <v>40.700000000000003</v>
      </c>
    </row>
    <row r="429" spans="1:15" x14ac:dyDescent="0.2">
      <c r="O429" s="437">
        <v>55.1</v>
      </c>
    </row>
    <row r="430" spans="1:15" x14ac:dyDescent="0.2">
      <c r="N430" s="448"/>
      <c r="O430" s="448"/>
    </row>
    <row r="432" spans="1:15" x14ac:dyDescent="0.2">
      <c r="M432" s="453"/>
    </row>
  </sheetData>
  <autoFilter ref="A3:K419"/>
  <mergeCells count="3">
    <mergeCell ref="A1:J1"/>
    <mergeCell ref="A2:J2"/>
    <mergeCell ref="A418:J418"/>
  </mergeCells>
  <phoneticPr fontId="19" type="noConversion"/>
  <pageMargins left="0.43307086614173229" right="0.11811023622047245" top="0.43307086614173229" bottom="0.31" header="0.31496062992125984" footer="0.11811023622047245"/>
  <pageSetup paperSize="9" scale="90" firstPageNumber="4294963191" fitToHeight="0" orientation="landscape" r:id="rId1"/>
  <headerFooter alignWithMargins="0">
    <oddFooter>&amp;CB10-&amp;P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5:R270"/>
  <sheetViews>
    <sheetView topLeftCell="B44" workbookViewId="0">
      <selection activeCell="L55" sqref="L55"/>
    </sheetView>
  </sheetViews>
  <sheetFormatPr defaultRowHeight="14.25" x14ac:dyDescent="0.2"/>
  <sheetData>
    <row r="5" spans="7:18" x14ac:dyDescent="0.2">
      <c r="R5">
        <v>3.25</v>
      </c>
    </row>
    <row r="6" spans="7:18" x14ac:dyDescent="0.2">
      <c r="O6">
        <v>31.42</v>
      </c>
      <c r="R6">
        <v>4.5999999999999996</v>
      </c>
    </row>
    <row r="7" spans="7:18" x14ac:dyDescent="0.2">
      <c r="G7">
        <v>1</v>
      </c>
      <c r="I7">
        <v>0.2</v>
      </c>
      <c r="O7">
        <v>3.2</v>
      </c>
      <c r="R7">
        <v>3.5</v>
      </c>
    </row>
    <row r="8" spans="7:18" ht="15" thickBot="1" x14ac:dyDescent="0.25">
      <c r="G8">
        <v>2</v>
      </c>
      <c r="I8">
        <v>0.28000000000000003</v>
      </c>
      <c r="K8" s="704">
        <v>1.6</v>
      </c>
      <c r="M8">
        <v>1.6</v>
      </c>
      <c r="O8">
        <v>4</v>
      </c>
      <c r="R8">
        <v>10.5</v>
      </c>
    </row>
    <row r="9" spans="7:18" ht="15" thickBot="1" x14ac:dyDescent="0.25">
      <c r="G9">
        <v>3</v>
      </c>
      <c r="I9">
        <v>40.9</v>
      </c>
      <c r="K9" s="701">
        <v>14</v>
      </c>
      <c r="M9">
        <v>14</v>
      </c>
      <c r="O9">
        <v>40.9</v>
      </c>
      <c r="R9">
        <v>1.87</v>
      </c>
    </row>
    <row r="10" spans="7:18" ht="15" thickBot="1" x14ac:dyDescent="0.25">
      <c r="G10">
        <v>4</v>
      </c>
      <c r="I10">
        <v>55.3</v>
      </c>
      <c r="K10" s="700">
        <v>16.23</v>
      </c>
      <c r="M10">
        <v>16.23</v>
      </c>
      <c r="O10">
        <v>55.3</v>
      </c>
      <c r="R10">
        <v>0.5</v>
      </c>
    </row>
    <row r="11" spans="7:18" ht="15" thickBot="1" x14ac:dyDescent="0.25">
      <c r="G11">
        <v>5</v>
      </c>
      <c r="I11">
        <v>3.36</v>
      </c>
      <c r="K11" s="700">
        <v>0.35</v>
      </c>
      <c r="M11">
        <v>1.8</v>
      </c>
      <c r="O11">
        <v>38</v>
      </c>
    </row>
    <row r="12" spans="7:18" ht="15" thickBot="1" x14ac:dyDescent="0.25">
      <c r="G12">
        <v>6</v>
      </c>
      <c r="I12">
        <v>0.14000000000000001</v>
      </c>
      <c r="K12" s="702">
        <v>1.8</v>
      </c>
      <c r="M12">
        <v>3.8</v>
      </c>
      <c r="O12">
        <v>14.4</v>
      </c>
    </row>
    <row r="13" spans="7:18" ht="15" thickBot="1" x14ac:dyDescent="0.25">
      <c r="G13">
        <v>7</v>
      </c>
      <c r="I13">
        <v>0.06</v>
      </c>
      <c r="K13" s="702">
        <v>3.8</v>
      </c>
      <c r="M13">
        <v>16</v>
      </c>
    </row>
    <row r="14" spans="7:18" ht="15" thickBot="1" x14ac:dyDescent="0.25">
      <c r="G14">
        <v>8</v>
      </c>
      <c r="I14">
        <v>0.16</v>
      </c>
      <c r="K14" s="700">
        <v>16</v>
      </c>
      <c r="M14">
        <v>40.9</v>
      </c>
      <c r="R14">
        <v>1.3</v>
      </c>
    </row>
    <row r="15" spans="7:18" ht="15" thickBot="1" x14ac:dyDescent="0.25">
      <c r="G15">
        <v>9</v>
      </c>
      <c r="I15">
        <v>0.09</v>
      </c>
      <c r="K15" s="702">
        <v>40.9</v>
      </c>
      <c r="M15">
        <v>55.3</v>
      </c>
      <c r="R15">
        <v>2.8</v>
      </c>
    </row>
    <row r="16" spans="7:18" ht="15" thickBot="1" x14ac:dyDescent="0.25">
      <c r="G16">
        <v>10</v>
      </c>
      <c r="I16">
        <v>7.0000000000000007E-2</v>
      </c>
      <c r="K16" s="702">
        <v>55.3</v>
      </c>
      <c r="M16">
        <v>1.3</v>
      </c>
      <c r="R16">
        <v>1.08</v>
      </c>
    </row>
    <row r="17" spans="7:18" ht="15" thickBot="1" x14ac:dyDescent="0.25">
      <c r="G17">
        <v>11</v>
      </c>
      <c r="I17">
        <v>1</v>
      </c>
      <c r="K17" s="703">
        <v>1.3</v>
      </c>
      <c r="M17">
        <v>2.8</v>
      </c>
      <c r="R17">
        <v>2.6</v>
      </c>
    </row>
    <row r="18" spans="7:18" ht="15" thickBot="1" x14ac:dyDescent="0.25">
      <c r="G18">
        <v>12</v>
      </c>
      <c r="I18">
        <v>3.86</v>
      </c>
      <c r="K18" s="703">
        <v>2.8</v>
      </c>
      <c r="M18">
        <v>1.08</v>
      </c>
      <c r="R18">
        <v>0.68</v>
      </c>
    </row>
    <row r="19" spans="7:18" ht="15" thickBot="1" x14ac:dyDescent="0.25">
      <c r="G19">
        <v>13</v>
      </c>
      <c r="I19">
        <v>0.06</v>
      </c>
      <c r="K19" s="703">
        <v>1.08</v>
      </c>
      <c r="M19">
        <v>2.6</v>
      </c>
      <c r="R19">
        <v>2.5</v>
      </c>
    </row>
    <row r="20" spans="7:18" ht="15" thickBot="1" x14ac:dyDescent="0.25">
      <c r="G20">
        <v>14</v>
      </c>
      <c r="I20">
        <v>0.04</v>
      </c>
      <c r="K20" s="703">
        <v>2.6</v>
      </c>
      <c r="M20">
        <v>0.68</v>
      </c>
      <c r="R20">
        <v>1.2</v>
      </c>
    </row>
    <row r="21" spans="7:18" ht="15" thickBot="1" x14ac:dyDescent="0.25">
      <c r="G21">
        <v>15</v>
      </c>
      <c r="I21">
        <v>1.18</v>
      </c>
      <c r="K21" s="703">
        <v>0.68</v>
      </c>
      <c r="M21">
        <v>14.4</v>
      </c>
      <c r="R21">
        <v>2.1</v>
      </c>
    </row>
    <row r="22" spans="7:18" ht="15" thickBot="1" x14ac:dyDescent="0.25">
      <c r="G22">
        <v>16</v>
      </c>
      <c r="I22">
        <v>2.86</v>
      </c>
      <c r="K22" s="703">
        <v>14.4</v>
      </c>
      <c r="M22">
        <f>SUM(M8:M21)</f>
        <v>172.49000000000004</v>
      </c>
      <c r="N22">
        <f>M22-14*0.2</f>
        <v>169.69000000000003</v>
      </c>
    </row>
    <row r="23" spans="7:18" x14ac:dyDescent="0.2">
      <c r="G23">
        <v>17</v>
      </c>
      <c r="I23">
        <v>4.5</v>
      </c>
      <c r="R23">
        <v>5.71</v>
      </c>
    </row>
    <row r="24" spans="7:18" x14ac:dyDescent="0.2">
      <c r="G24">
        <v>18</v>
      </c>
      <c r="I24">
        <v>1.5</v>
      </c>
    </row>
    <row r="25" spans="7:18" x14ac:dyDescent="0.2">
      <c r="G25">
        <v>19</v>
      </c>
      <c r="I25">
        <v>3</v>
      </c>
      <c r="R25">
        <v>2.8</v>
      </c>
    </row>
    <row r="26" spans="7:18" x14ac:dyDescent="0.2">
      <c r="G26">
        <v>20</v>
      </c>
      <c r="I26">
        <v>3</v>
      </c>
      <c r="R26">
        <v>1.2</v>
      </c>
    </row>
    <row r="27" spans="7:18" ht="15" thickBot="1" x14ac:dyDescent="0.25">
      <c r="G27">
        <v>21</v>
      </c>
      <c r="I27">
        <v>1.5</v>
      </c>
      <c r="R27">
        <v>1.4</v>
      </c>
    </row>
    <row r="28" spans="7:18" ht="15" thickBot="1" x14ac:dyDescent="0.25">
      <c r="G28">
        <v>22</v>
      </c>
      <c r="I28">
        <v>1</v>
      </c>
      <c r="K28" s="1020">
        <v>0.5</v>
      </c>
      <c r="L28">
        <v>3.83</v>
      </c>
      <c r="R28">
        <v>1.5</v>
      </c>
    </row>
    <row r="29" spans="7:18" ht="15" thickBot="1" x14ac:dyDescent="0.25">
      <c r="G29">
        <v>23</v>
      </c>
      <c r="I29">
        <v>0.5</v>
      </c>
      <c r="K29" s="1021">
        <v>7.0000000000000007E-2</v>
      </c>
      <c r="L29">
        <v>0.7</v>
      </c>
      <c r="R29">
        <v>0.5</v>
      </c>
    </row>
    <row r="30" spans="7:18" ht="15" thickBot="1" x14ac:dyDescent="0.25">
      <c r="G30">
        <v>24</v>
      </c>
      <c r="I30">
        <v>0.5</v>
      </c>
      <c r="K30" s="1021">
        <v>0.46</v>
      </c>
      <c r="L30">
        <v>2.06</v>
      </c>
      <c r="M30">
        <v>1.6</v>
      </c>
      <c r="O30">
        <v>0.5</v>
      </c>
      <c r="R30">
        <v>3.1</v>
      </c>
    </row>
    <row r="31" spans="7:18" ht="15" thickBot="1" x14ac:dyDescent="0.25">
      <c r="G31">
        <v>25</v>
      </c>
      <c r="I31">
        <v>0.9</v>
      </c>
      <c r="K31" s="1021">
        <v>0.4</v>
      </c>
      <c r="L31">
        <v>1.1000000000000001</v>
      </c>
      <c r="M31">
        <v>14</v>
      </c>
      <c r="O31">
        <v>7.0000000000000007E-2</v>
      </c>
      <c r="Q31">
        <v>3.83</v>
      </c>
      <c r="R31">
        <v>2.5</v>
      </c>
    </row>
    <row r="32" spans="7:18" ht="15" thickBot="1" x14ac:dyDescent="0.25">
      <c r="G32">
        <v>26</v>
      </c>
      <c r="I32">
        <v>0.5</v>
      </c>
      <c r="K32" s="1021">
        <v>0.74</v>
      </c>
      <c r="L32">
        <v>2</v>
      </c>
      <c r="M32">
        <v>16.23</v>
      </c>
      <c r="O32">
        <v>0.06</v>
      </c>
      <c r="Q32">
        <v>0.7</v>
      </c>
      <c r="R32">
        <v>1.5</v>
      </c>
    </row>
    <row r="33" spans="7:18" ht="15" thickBot="1" x14ac:dyDescent="0.25">
      <c r="G33">
        <v>27</v>
      </c>
      <c r="I33">
        <v>0.11</v>
      </c>
      <c r="K33" s="1021">
        <v>0.06</v>
      </c>
      <c r="L33">
        <v>0.25</v>
      </c>
      <c r="M33">
        <v>0.35</v>
      </c>
      <c r="O33">
        <v>0.03</v>
      </c>
      <c r="Q33">
        <v>2.06</v>
      </c>
      <c r="R33">
        <v>1.7</v>
      </c>
    </row>
    <row r="34" spans="7:18" ht="15" thickBot="1" x14ac:dyDescent="0.25">
      <c r="G34">
        <v>28</v>
      </c>
      <c r="I34">
        <v>0.11</v>
      </c>
      <c r="K34" s="1021">
        <v>0.03</v>
      </c>
      <c r="L34">
        <v>0.6</v>
      </c>
      <c r="M34">
        <v>1.8</v>
      </c>
      <c r="Q34">
        <v>1.1000000000000001</v>
      </c>
      <c r="R34">
        <v>15.66</v>
      </c>
    </row>
    <row r="35" spans="7:18" ht="15" thickBot="1" x14ac:dyDescent="0.25">
      <c r="G35">
        <v>29</v>
      </c>
      <c r="I35">
        <v>0.19</v>
      </c>
      <c r="K35" s="1022">
        <v>22</v>
      </c>
      <c r="L35">
        <v>1</v>
      </c>
      <c r="M35">
        <v>3.8</v>
      </c>
      <c r="Q35">
        <v>2</v>
      </c>
    </row>
    <row r="36" spans="7:18" x14ac:dyDescent="0.2">
      <c r="G36">
        <v>30</v>
      </c>
      <c r="I36">
        <v>2.08</v>
      </c>
      <c r="K36">
        <f>SUM(K28:K35)</f>
        <v>24.259999999999998</v>
      </c>
      <c r="L36">
        <v>0.16</v>
      </c>
      <c r="M36">
        <v>16</v>
      </c>
      <c r="Q36">
        <v>0.25</v>
      </c>
      <c r="R36">
        <v>0.3</v>
      </c>
    </row>
    <row r="37" spans="7:18" x14ac:dyDescent="0.2">
      <c r="G37">
        <v>31</v>
      </c>
      <c r="I37">
        <v>1.5</v>
      </c>
      <c r="K37">
        <v>35.369999999999997</v>
      </c>
      <c r="L37">
        <v>5.35</v>
      </c>
      <c r="N37">
        <v>51.5</v>
      </c>
      <c r="O37">
        <v>10</v>
      </c>
      <c r="Q37">
        <v>0.6</v>
      </c>
      <c r="R37">
        <v>0.1</v>
      </c>
    </row>
    <row r="38" spans="7:18" x14ac:dyDescent="0.2">
      <c r="G38">
        <v>32</v>
      </c>
      <c r="I38">
        <v>0.91</v>
      </c>
      <c r="K38">
        <f>K37-K36</f>
        <v>11.11</v>
      </c>
      <c r="L38">
        <v>1.63</v>
      </c>
      <c r="N38">
        <v>50</v>
      </c>
      <c r="O38">
        <v>28</v>
      </c>
      <c r="Q38">
        <v>1</v>
      </c>
      <c r="R38">
        <v>5.0199999999999996</v>
      </c>
    </row>
    <row r="39" spans="7:18" x14ac:dyDescent="0.2">
      <c r="G39">
        <v>33</v>
      </c>
      <c r="I39">
        <v>0.3</v>
      </c>
      <c r="K39">
        <v>4</v>
      </c>
      <c r="L39">
        <v>0.45</v>
      </c>
      <c r="N39">
        <v>21.54</v>
      </c>
      <c r="O39">
        <v>35</v>
      </c>
      <c r="Q39">
        <v>0.16</v>
      </c>
      <c r="R39">
        <v>1.37</v>
      </c>
    </row>
    <row r="40" spans="7:18" x14ac:dyDescent="0.2">
      <c r="G40">
        <v>34</v>
      </c>
      <c r="I40">
        <v>0.5</v>
      </c>
      <c r="K40">
        <f>K38-K39</f>
        <v>7.1099999999999994</v>
      </c>
      <c r="L40">
        <v>0.35</v>
      </c>
      <c r="N40">
        <v>7.1</v>
      </c>
      <c r="O40">
        <v>30</v>
      </c>
      <c r="Q40">
        <v>5.35</v>
      </c>
      <c r="R40">
        <v>0.3</v>
      </c>
    </row>
    <row r="41" spans="7:18" x14ac:dyDescent="0.2">
      <c r="G41">
        <v>35</v>
      </c>
      <c r="I41">
        <v>0.2</v>
      </c>
      <c r="L41">
        <v>0.12</v>
      </c>
      <c r="N41">
        <v>17.55</v>
      </c>
      <c r="O41">
        <v>199</v>
      </c>
      <c r="Q41">
        <v>1.63</v>
      </c>
      <c r="R41">
        <v>64.06</v>
      </c>
    </row>
    <row r="42" spans="7:18" x14ac:dyDescent="0.2">
      <c r="G42">
        <v>36</v>
      </c>
      <c r="I42">
        <v>0.7</v>
      </c>
      <c r="L42">
        <v>0.5</v>
      </c>
      <c r="O42">
        <v>53</v>
      </c>
      <c r="Q42">
        <v>0.45</v>
      </c>
      <c r="R42">
        <v>79.010000000000005</v>
      </c>
    </row>
    <row r="43" spans="7:18" x14ac:dyDescent="0.2">
      <c r="G43">
        <v>37</v>
      </c>
      <c r="I43">
        <v>1.4</v>
      </c>
      <c r="L43">
        <v>2.0499999999999998</v>
      </c>
      <c r="O43">
        <v>130</v>
      </c>
      <c r="Q43">
        <v>0.35</v>
      </c>
    </row>
    <row r="44" spans="7:18" x14ac:dyDescent="0.2">
      <c r="G44">
        <v>38</v>
      </c>
      <c r="I44">
        <v>0.2</v>
      </c>
      <c r="L44">
        <v>2.8</v>
      </c>
      <c r="O44">
        <v>20</v>
      </c>
      <c r="Q44">
        <v>0.12</v>
      </c>
    </row>
    <row r="45" spans="7:18" x14ac:dyDescent="0.2">
      <c r="G45">
        <v>39</v>
      </c>
      <c r="I45">
        <v>6</v>
      </c>
      <c r="L45">
        <v>1.2</v>
      </c>
      <c r="O45">
        <v>38</v>
      </c>
      <c r="Q45">
        <v>0.5</v>
      </c>
    </row>
    <row r="46" spans="7:18" x14ac:dyDescent="0.2">
      <c r="G46">
        <v>40</v>
      </c>
      <c r="I46">
        <v>12.59</v>
      </c>
      <c r="L46">
        <v>1.4</v>
      </c>
      <c r="O46">
        <v>15</v>
      </c>
      <c r="Q46">
        <v>2.0499999999999998</v>
      </c>
    </row>
    <row r="47" spans="7:18" x14ac:dyDescent="0.2">
      <c r="G47">
        <v>41</v>
      </c>
      <c r="I47">
        <v>0.6</v>
      </c>
      <c r="L47">
        <v>1.5</v>
      </c>
      <c r="O47">
        <v>66</v>
      </c>
    </row>
    <row r="48" spans="7:18" x14ac:dyDescent="0.2">
      <c r="G48">
        <v>42</v>
      </c>
      <c r="I48">
        <v>0.3</v>
      </c>
      <c r="L48">
        <v>0.5</v>
      </c>
      <c r="O48">
        <v>40</v>
      </c>
    </row>
    <row r="49" spans="7:17" x14ac:dyDescent="0.2">
      <c r="G49">
        <v>43</v>
      </c>
      <c r="I49">
        <v>0.3</v>
      </c>
      <c r="L49">
        <v>3.1</v>
      </c>
    </row>
    <row r="50" spans="7:17" x14ac:dyDescent="0.2">
      <c r="G50">
        <v>44</v>
      </c>
      <c r="I50">
        <v>5</v>
      </c>
      <c r="L50">
        <v>2.5</v>
      </c>
      <c r="M50">
        <v>25</v>
      </c>
      <c r="N50">
        <v>3</v>
      </c>
      <c r="O50">
        <v>16.82</v>
      </c>
    </row>
    <row r="51" spans="7:17" x14ac:dyDescent="0.2">
      <c r="G51">
        <v>45</v>
      </c>
      <c r="I51">
        <v>10</v>
      </c>
      <c r="L51">
        <v>1.5</v>
      </c>
      <c r="M51">
        <v>0.64</v>
      </c>
      <c r="N51">
        <v>0.11</v>
      </c>
      <c r="O51">
        <v>3.9</v>
      </c>
    </row>
    <row r="52" spans="7:17" x14ac:dyDescent="0.2">
      <c r="G52">
        <v>46</v>
      </c>
      <c r="I52">
        <v>2.2000000000000002</v>
      </c>
      <c r="L52">
        <v>1.7</v>
      </c>
      <c r="M52">
        <v>0.17</v>
      </c>
      <c r="N52">
        <v>0.03</v>
      </c>
      <c r="O52">
        <v>7.69</v>
      </c>
    </row>
    <row r="53" spans="7:17" x14ac:dyDescent="0.2">
      <c r="G53">
        <v>47</v>
      </c>
      <c r="I53">
        <v>1.5</v>
      </c>
      <c r="L53">
        <f>SUM(L28:L52)</f>
        <v>38.35</v>
      </c>
      <c r="M53">
        <v>0.28000000000000003</v>
      </c>
      <c r="N53">
        <v>7.0000000000000007E-2</v>
      </c>
      <c r="O53">
        <v>5.4</v>
      </c>
    </row>
    <row r="54" spans="7:17" x14ac:dyDescent="0.2">
      <c r="G54">
        <v>48</v>
      </c>
      <c r="I54">
        <v>1</v>
      </c>
      <c r="L54">
        <v>54.01</v>
      </c>
      <c r="M54">
        <v>0.74</v>
      </c>
      <c r="N54">
        <v>0.33</v>
      </c>
      <c r="O54">
        <v>5.2</v>
      </c>
    </row>
    <row r="55" spans="7:17" x14ac:dyDescent="0.2">
      <c r="G55">
        <v>49</v>
      </c>
      <c r="I55">
        <v>0.5</v>
      </c>
      <c r="L55">
        <f>L54-L53</f>
        <v>15.659999999999997</v>
      </c>
      <c r="M55">
        <v>1.03</v>
      </c>
      <c r="N55">
        <v>1.38</v>
      </c>
      <c r="O55">
        <v>7.27</v>
      </c>
    </row>
    <row r="56" spans="7:17" x14ac:dyDescent="0.2">
      <c r="G56">
        <v>50</v>
      </c>
      <c r="I56">
        <v>1</v>
      </c>
      <c r="M56">
        <v>0.47</v>
      </c>
      <c r="N56">
        <v>0.52</v>
      </c>
      <c r="O56">
        <v>38.97</v>
      </c>
    </row>
    <row r="57" spans="7:17" x14ac:dyDescent="0.2">
      <c r="G57">
        <v>51</v>
      </c>
      <c r="I57">
        <v>3.2</v>
      </c>
      <c r="M57">
        <v>0.48</v>
      </c>
      <c r="N57">
        <v>33.96</v>
      </c>
      <c r="O57">
        <v>7.01</v>
      </c>
    </row>
    <row r="58" spans="7:17" x14ac:dyDescent="0.2">
      <c r="G58">
        <v>52</v>
      </c>
      <c r="I58">
        <v>2</v>
      </c>
      <c r="M58">
        <v>0.19</v>
      </c>
      <c r="N58">
        <v>0.46</v>
      </c>
      <c r="O58">
        <v>5.26</v>
      </c>
    </row>
    <row r="59" spans="7:17" x14ac:dyDescent="0.2">
      <c r="G59">
        <v>53</v>
      </c>
      <c r="I59">
        <v>2</v>
      </c>
      <c r="M59">
        <v>1.59</v>
      </c>
      <c r="N59">
        <v>0.06</v>
      </c>
      <c r="O59">
        <v>5.5</v>
      </c>
    </row>
    <row r="60" spans="7:17" x14ac:dyDescent="0.2">
      <c r="G60">
        <v>54</v>
      </c>
      <c r="I60">
        <v>1.5</v>
      </c>
      <c r="M60">
        <v>0.14000000000000001</v>
      </c>
      <c r="N60">
        <v>0.01</v>
      </c>
    </row>
    <row r="61" spans="7:17" x14ac:dyDescent="0.2">
      <c r="G61">
        <v>55</v>
      </c>
      <c r="I61">
        <v>2</v>
      </c>
      <c r="M61">
        <v>0.45</v>
      </c>
      <c r="N61">
        <v>0.3</v>
      </c>
      <c r="Q61" t="s">
        <v>1996</v>
      </c>
    </row>
    <row r="62" spans="7:17" x14ac:dyDescent="0.2">
      <c r="G62">
        <v>56</v>
      </c>
      <c r="I62">
        <v>2.64</v>
      </c>
      <c r="N62">
        <v>0.12</v>
      </c>
    </row>
    <row r="63" spans="7:17" x14ac:dyDescent="0.2">
      <c r="G63">
        <v>57</v>
      </c>
      <c r="I63">
        <v>2.2000000000000002</v>
      </c>
      <c r="M63">
        <v>550</v>
      </c>
      <c r="N63">
        <v>0.67</v>
      </c>
    </row>
    <row r="64" spans="7:17" x14ac:dyDescent="0.2">
      <c r="G64">
        <v>58</v>
      </c>
      <c r="I64">
        <v>0.3</v>
      </c>
      <c r="N64">
        <v>1</v>
      </c>
    </row>
    <row r="65" spans="7:14" x14ac:dyDescent="0.2">
      <c r="G65">
        <v>59</v>
      </c>
      <c r="I65" s="949">
        <v>1161.44</v>
      </c>
      <c r="N65">
        <v>0.96</v>
      </c>
    </row>
    <row r="66" spans="7:14" x14ac:dyDescent="0.2">
      <c r="G66">
        <v>60</v>
      </c>
      <c r="I66" s="949">
        <v>1536.84</v>
      </c>
      <c r="N66">
        <v>1.54</v>
      </c>
    </row>
    <row r="67" spans="7:14" x14ac:dyDescent="0.2">
      <c r="G67">
        <v>61</v>
      </c>
      <c r="I67">
        <v>139.66</v>
      </c>
      <c r="N67">
        <v>7.0000000000000007E-2</v>
      </c>
    </row>
    <row r="68" spans="7:14" x14ac:dyDescent="0.2">
      <c r="G68">
        <v>62</v>
      </c>
      <c r="I68">
        <v>224.19</v>
      </c>
      <c r="N68">
        <v>0.05</v>
      </c>
    </row>
    <row r="69" spans="7:14" x14ac:dyDescent="0.2">
      <c r="G69">
        <v>63</v>
      </c>
      <c r="N69">
        <v>0.91</v>
      </c>
    </row>
    <row r="70" spans="7:14" x14ac:dyDescent="0.2">
      <c r="G70">
        <v>64</v>
      </c>
      <c r="N70">
        <v>0.51</v>
      </c>
    </row>
    <row r="71" spans="7:14" x14ac:dyDescent="0.2">
      <c r="G71">
        <v>65</v>
      </c>
      <c r="N71">
        <v>0.12</v>
      </c>
    </row>
    <row r="72" spans="7:14" x14ac:dyDescent="0.2">
      <c r="G72">
        <v>66</v>
      </c>
      <c r="N72">
        <v>0.48</v>
      </c>
    </row>
    <row r="73" spans="7:14" x14ac:dyDescent="0.2">
      <c r="G73">
        <v>67</v>
      </c>
      <c r="N73">
        <v>0.51</v>
      </c>
    </row>
    <row r="74" spans="7:14" x14ac:dyDescent="0.2">
      <c r="G74">
        <v>68</v>
      </c>
      <c r="N74">
        <v>2.42</v>
      </c>
    </row>
    <row r="75" spans="7:14" x14ac:dyDescent="0.2">
      <c r="G75">
        <v>69</v>
      </c>
      <c r="N75">
        <v>0.25</v>
      </c>
    </row>
    <row r="76" spans="7:14" x14ac:dyDescent="0.2">
      <c r="G76">
        <v>70</v>
      </c>
      <c r="N76">
        <v>1.1000000000000001</v>
      </c>
    </row>
    <row r="77" spans="7:14" x14ac:dyDescent="0.2">
      <c r="G77">
        <v>71</v>
      </c>
      <c r="N77">
        <v>0.28999999999999998</v>
      </c>
    </row>
    <row r="78" spans="7:14" x14ac:dyDescent="0.2">
      <c r="G78">
        <v>72</v>
      </c>
      <c r="N78">
        <v>1</v>
      </c>
    </row>
    <row r="79" spans="7:14" x14ac:dyDescent="0.2">
      <c r="G79">
        <v>73</v>
      </c>
      <c r="N79">
        <v>0.18</v>
      </c>
    </row>
    <row r="80" spans="7:14" x14ac:dyDescent="0.2">
      <c r="G80">
        <v>74</v>
      </c>
      <c r="N80">
        <v>0.15</v>
      </c>
    </row>
    <row r="81" spans="7:14" x14ac:dyDescent="0.2">
      <c r="G81">
        <v>75</v>
      </c>
      <c r="N81">
        <v>0.25</v>
      </c>
    </row>
    <row r="82" spans="7:14" x14ac:dyDescent="0.2">
      <c r="G82">
        <v>76</v>
      </c>
      <c r="N82">
        <v>0.2</v>
      </c>
    </row>
    <row r="83" spans="7:14" x14ac:dyDescent="0.2">
      <c r="G83">
        <v>77</v>
      </c>
      <c r="N83">
        <v>0.2</v>
      </c>
    </row>
    <row r="84" spans="7:14" x14ac:dyDescent="0.2">
      <c r="G84">
        <v>78</v>
      </c>
      <c r="N84">
        <v>0.2</v>
      </c>
    </row>
    <row r="85" spans="7:14" x14ac:dyDescent="0.2">
      <c r="G85">
        <v>79</v>
      </c>
      <c r="N85">
        <v>0.2</v>
      </c>
    </row>
    <row r="86" spans="7:14" x14ac:dyDescent="0.2">
      <c r="G86">
        <v>80</v>
      </c>
      <c r="N86">
        <v>0.2</v>
      </c>
    </row>
    <row r="87" spans="7:14" x14ac:dyDescent="0.2">
      <c r="G87">
        <v>81</v>
      </c>
      <c r="N87">
        <v>0.3</v>
      </c>
    </row>
    <row r="88" spans="7:14" x14ac:dyDescent="0.2">
      <c r="G88">
        <v>82</v>
      </c>
      <c r="N88">
        <v>0.15</v>
      </c>
    </row>
    <row r="89" spans="7:14" x14ac:dyDescent="0.2">
      <c r="G89">
        <v>83</v>
      </c>
      <c r="N89">
        <v>0.97</v>
      </c>
    </row>
    <row r="90" spans="7:14" x14ac:dyDescent="0.2">
      <c r="G90">
        <v>84</v>
      </c>
      <c r="N90">
        <v>0.37</v>
      </c>
    </row>
    <row r="91" spans="7:14" x14ac:dyDescent="0.2">
      <c r="G91">
        <v>85</v>
      </c>
      <c r="N91">
        <v>0.19</v>
      </c>
    </row>
    <row r="92" spans="7:14" x14ac:dyDescent="0.2">
      <c r="G92">
        <v>86</v>
      </c>
      <c r="N92">
        <v>0.05</v>
      </c>
    </row>
    <row r="93" spans="7:14" x14ac:dyDescent="0.2">
      <c r="G93">
        <v>87</v>
      </c>
      <c r="N93">
        <v>0.31</v>
      </c>
    </row>
    <row r="94" spans="7:14" x14ac:dyDescent="0.2">
      <c r="G94">
        <v>88</v>
      </c>
      <c r="N94">
        <v>4</v>
      </c>
    </row>
    <row r="95" spans="7:14" x14ac:dyDescent="0.2">
      <c r="G95">
        <v>89</v>
      </c>
      <c r="N95">
        <v>1.1000000000000001</v>
      </c>
    </row>
    <row r="96" spans="7:14" x14ac:dyDescent="0.2">
      <c r="G96">
        <v>90</v>
      </c>
      <c r="N96">
        <v>0.96</v>
      </c>
    </row>
    <row r="97" spans="7:14" x14ac:dyDescent="0.2">
      <c r="G97">
        <v>91</v>
      </c>
      <c r="N97">
        <v>1.25</v>
      </c>
    </row>
    <row r="98" spans="7:14" x14ac:dyDescent="0.2">
      <c r="G98">
        <v>92</v>
      </c>
      <c r="N98">
        <v>0.1</v>
      </c>
    </row>
    <row r="99" spans="7:14" x14ac:dyDescent="0.2">
      <c r="G99">
        <v>93</v>
      </c>
      <c r="N99">
        <v>0.16</v>
      </c>
    </row>
    <row r="100" spans="7:14" x14ac:dyDescent="0.2">
      <c r="G100">
        <v>94</v>
      </c>
      <c r="N100">
        <v>0.36</v>
      </c>
    </row>
    <row r="101" spans="7:14" x14ac:dyDescent="0.2">
      <c r="G101">
        <v>95</v>
      </c>
      <c r="N101">
        <v>0.9</v>
      </c>
    </row>
    <row r="102" spans="7:14" x14ac:dyDescent="0.2">
      <c r="G102">
        <v>96</v>
      </c>
    </row>
    <row r="103" spans="7:14" x14ac:dyDescent="0.2">
      <c r="G103">
        <v>97</v>
      </c>
    </row>
    <row r="104" spans="7:14" x14ac:dyDescent="0.2">
      <c r="G104">
        <v>98</v>
      </c>
    </row>
    <row r="105" spans="7:14" x14ac:dyDescent="0.2">
      <c r="G105">
        <v>99</v>
      </c>
    </row>
    <row r="106" spans="7:14" x14ac:dyDescent="0.2">
      <c r="G106">
        <v>100</v>
      </c>
    </row>
    <row r="107" spans="7:14" x14ac:dyDescent="0.2">
      <c r="G107">
        <v>101</v>
      </c>
    </row>
    <row r="108" spans="7:14" x14ac:dyDescent="0.2">
      <c r="G108">
        <v>102</v>
      </c>
    </row>
    <row r="109" spans="7:14" x14ac:dyDescent="0.2">
      <c r="G109">
        <v>103</v>
      </c>
    </row>
    <row r="110" spans="7:14" x14ac:dyDescent="0.2">
      <c r="G110">
        <v>104</v>
      </c>
    </row>
    <row r="111" spans="7:14" x14ac:dyDescent="0.2">
      <c r="G111">
        <v>105</v>
      </c>
    </row>
    <row r="112" spans="7:14" x14ac:dyDescent="0.2">
      <c r="G112">
        <v>106</v>
      </c>
    </row>
    <row r="113" spans="7:7" x14ac:dyDescent="0.2">
      <c r="G113">
        <v>107</v>
      </c>
    </row>
    <row r="114" spans="7:7" x14ac:dyDescent="0.2">
      <c r="G114">
        <v>108</v>
      </c>
    </row>
    <row r="115" spans="7:7" x14ac:dyDescent="0.2">
      <c r="G115">
        <v>109</v>
      </c>
    </row>
    <row r="116" spans="7:7" x14ac:dyDescent="0.2">
      <c r="G116">
        <v>110</v>
      </c>
    </row>
    <row r="117" spans="7:7" x14ac:dyDescent="0.2">
      <c r="G117">
        <v>111</v>
      </c>
    </row>
    <row r="118" spans="7:7" x14ac:dyDescent="0.2">
      <c r="G118">
        <v>112</v>
      </c>
    </row>
    <row r="119" spans="7:7" x14ac:dyDescent="0.2">
      <c r="G119">
        <v>113</v>
      </c>
    </row>
    <row r="120" spans="7:7" x14ac:dyDescent="0.2">
      <c r="G120">
        <v>114</v>
      </c>
    </row>
    <row r="121" spans="7:7" x14ac:dyDescent="0.2">
      <c r="G121">
        <v>115</v>
      </c>
    </row>
    <row r="122" spans="7:7" x14ac:dyDescent="0.2">
      <c r="G122">
        <v>116</v>
      </c>
    </row>
    <row r="123" spans="7:7" x14ac:dyDescent="0.2">
      <c r="G123">
        <v>117</v>
      </c>
    </row>
    <row r="124" spans="7:7" x14ac:dyDescent="0.2">
      <c r="G124">
        <v>118</v>
      </c>
    </row>
    <row r="125" spans="7:7" x14ac:dyDescent="0.2">
      <c r="G125">
        <v>119</v>
      </c>
    </row>
    <row r="126" spans="7:7" x14ac:dyDescent="0.2">
      <c r="G126">
        <v>120</v>
      </c>
    </row>
    <row r="127" spans="7:7" x14ac:dyDescent="0.2">
      <c r="G127">
        <v>121</v>
      </c>
    </row>
    <row r="128" spans="7:7" x14ac:dyDescent="0.2">
      <c r="G128">
        <v>122</v>
      </c>
    </row>
    <row r="129" spans="7:7" x14ac:dyDescent="0.2">
      <c r="G129">
        <v>123</v>
      </c>
    </row>
    <row r="130" spans="7:7" x14ac:dyDescent="0.2">
      <c r="G130">
        <v>124</v>
      </c>
    </row>
    <row r="131" spans="7:7" x14ac:dyDescent="0.2">
      <c r="G131">
        <v>125</v>
      </c>
    </row>
    <row r="132" spans="7:7" x14ac:dyDescent="0.2">
      <c r="G132">
        <v>126</v>
      </c>
    </row>
    <row r="133" spans="7:7" x14ac:dyDescent="0.2">
      <c r="G133">
        <v>127</v>
      </c>
    </row>
    <row r="134" spans="7:7" x14ac:dyDescent="0.2">
      <c r="G134">
        <v>128</v>
      </c>
    </row>
    <row r="135" spans="7:7" x14ac:dyDescent="0.2">
      <c r="G135">
        <v>129</v>
      </c>
    </row>
    <row r="136" spans="7:7" x14ac:dyDescent="0.2">
      <c r="G136">
        <v>130</v>
      </c>
    </row>
    <row r="137" spans="7:7" x14ac:dyDescent="0.2">
      <c r="G137">
        <v>131</v>
      </c>
    </row>
    <row r="138" spans="7:7" x14ac:dyDescent="0.2">
      <c r="G138">
        <v>132</v>
      </c>
    </row>
    <row r="139" spans="7:7" x14ac:dyDescent="0.2">
      <c r="G139">
        <v>133</v>
      </c>
    </row>
    <row r="140" spans="7:7" x14ac:dyDescent="0.2">
      <c r="G140">
        <v>134</v>
      </c>
    </row>
    <row r="141" spans="7:7" x14ac:dyDescent="0.2">
      <c r="G141">
        <v>135</v>
      </c>
    </row>
    <row r="142" spans="7:7" x14ac:dyDescent="0.2">
      <c r="G142">
        <v>136</v>
      </c>
    </row>
    <row r="143" spans="7:7" x14ac:dyDescent="0.2">
      <c r="G143">
        <v>137</v>
      </c>
    </row>
    <row r="144" spans="7:7" x14ac:dyDescent="0.2">
      <c r="G144">
        <v>138</v>
      </c>
    </row>
    <row r="145" spans="7:7" x14ac:dyDescent="0.2">
      <c r="G145">
        <v>139</v>
      </c>
    </row>
    <row r="146" spans="7:7" x14ac:dyDescent="0.2">
      <c r="G146">
        <v>140</v>
      </c>
    </row>
    <row r="147" spans="7:7" x14ac:dyDescent="0.2">
      <c r="G147">
        <v>141</v>
      </c>
    </row>
    <row r="148" spans="7:7" x14ac:dyDescent="0.2">
      <c r="G148">
        <v>142</v>
      </c>
    </row>
    <row r="149" spans="7:7" x14ac:dyDescent="0.2">
      <c r="G149">
        <v>143</v>
      </c>
    </row>
    <row r="150" spans="7:7" x14ac:dyDescent="0.2">
      <c r="G150">
        <v>144</v>
      </c>
    </row>
    <row r="151" spans="7:7" x14ac:dyDescent="0.2">
      <c r="G151">
        <v>145</v>
      </c>
    </row>
    <row r="152" spans="7:7" x14ac:dyDescent="0.2">
      <c r="G152">
        <v>146</v>
      </c>
    </row>
    <row r="153" spans="7:7" x14ac:dyDescent="0.2">
      <c r="G153">
        <v>147</v>
      </c>
    </row>
    <row r="154" spans="7:7" x14ac:dyDescent="0.2">
      <c r="G154">
        <v>148</v>
      </c>
    </row>
    <row r="155" spans="7:7" x14ac:dyDescent="0.2">
      <c r="G155">
        <v>149</v>
      </c>
    </row>
    <row r="156" spans="7:7" x14ac:dyDescent="0.2">
      <c r="G156">
        <v>150</v>
      </c>
    </row>
    <row r="157" spans="7:7" x14ac:dyDescent="0.2">
      <c r="G157">
        <v>151</v>
      </c>
    </row>
    <row r="158" spans="7:7" x14ac:dyDescent="0.2">
      <c r="G158">
        <v>152</v>
      </c>
    </row>
    <row r="159" spans="7:7" x14ac:dyDescent="0.2">
      <c r="G159">
        <v>153</v>
      </c>
    </row>
    <row r="160" spans="7:7" x14ac:dyDescent="0.2">
      <c r="G160">
        <v>154</v>
      </c>
    </row>
    <row r="161" spans="7:7" x14ac:dyDescent="0.2">
      <c r="G161">
        <v>155</v>
      </c>
    </row>
    <row r="162" spans="7:7" x14ac:dyDescent="0.2">
      <c r="G162">
        <v>156</v>
      </c>
    </row>
    <row r="163" spans="7:7" x14ac:dyDescent="0.2">
      <c r="G163">
        <v>157</v>
      </c>
    </row>
    <row r="164" spans="7:7" x14ac:dyDescent="0.2">
      <c r="G164">
        <v>158</v>
      </c>
    </row>
    <row r="165" spans="7:7" x14ac:dyDescent="0.2">
      <c r="G165">
        <v>159</v>
      </c>
    </row>
    <row r="166" spans="7:7" x14ac:dyDescent="0.2">
      <c r="G166">
        <v>160</v>
      </c>
    </row>
    <row r="167" spans="7:7" x14ac:dyDescent="0.2">
      <c r="G167">
        <v>161</v>
      </c>
    </row>
    <row r="168" spans="7:7" x14ac:dyDescent="0.2">
      <c r="G168">
        <v>162</v>
      </c>
    </row>
    <row r="169" spans="7:7" x14ac:dyDescent="0.2">
      <c r="G169">
        <v>163</v>
      </c>
    </row>
    <row r="170" spans="7:7" x14ac:dyDescent="0.2">
      <c r="G170">
        <v>164</v>
      </c>
    </row>
    <row r="171" spans="7:7" x14ac:dyDescent="0.2">
      <c r="G171">
        <v>165</v>
      </c>
    </row>
    <row r="172" spans="7:7" x14ac:dyDescent="0.2">
      <c r="G172">
        <v>166</v>
      </c>
    </row>
    <row r="173" spans="7:7" x14ac:dyDescent="0.2">
      <c r="G173">
        <v>167</v>
      </c>
    </row>
    <row r="174" spans="7:7" x14ac:dyDescent="0.2">
      <c r="G174">
        <v>168</v>
      </c>
    </row>
    <row r="175" spans="7:7" x14ac:dyDescent="0.2">
      <c r="G175">
        <v>169</v>
      </c>
    </row>
    <row r="176" spans="7:7" x14ac:dyDescent="0.2">
      <c r="G176">
        <v>170</v>
      </c>
    </row>
    <row r="177" spans="7:7" x14ac:dyDescent="0.2">
      <c r="G177">
        <v>171</v>
      </c>
    </row>
    <row r="178" spans="7:7" x14ac:dyDescent="0.2">
      <c r="G178">
        <v>172</v>
      </c>
    </row>
    <row r="179" spans="7:7" x14ac:dyDescent="0.2">
      <c r="G179">
        <v>173</v>
      </c>
    </row>
    <row r="180" spans="7:7" x14ac:dyDescent="0.2">
      <c r="G180">
        <v>174</v>
      </c>
    </row>
    <row r="181" spans="7:7" x14ac:dyDescent="0.2">
      <c r="G181">
        <v>175</v>
      </c>
    </row>
    <row r="182" spans="7:7" x14ac:dyDescent="0.2">
      <c r="G182">
        <v>176</v>
      </c>
    </row>
    <row r="183" spans="7:7" x14ac:dyDescent="0.2">
      <c r="G183">
        <v>177</v>
      </c>
    </row>
    <row r="184" spans="7:7" x14ac:dyDescent="0.2">
      <c r="G184">
        <v>178</v>
      </c>
    </row>
    <row r="185" spans="7:7" x14ac:dyDescent="0.2">
      <c r="G185">
        <v>179</v>
      </c>
    </row>
    <row r="186" spans="7:7" x14ac:dyDescent="0.2">
      <c r="G186">
        <v>180</v>
      </c>
    </row>
    <row r="187" spans="7:7" x14ac:dyDescent="0.2">
      <c r="G187">
        <v>181</v>
      </c>
    </row>
    <row r="188" spans="7:7" x14ac:dyDescent="0.2">
      <c r="G188">
        <v>182</v>
      </c>
    </row>
    <row r="189" spans="7:7" x14ac:dyDescent="0.2">
      <c r="G189">
        <v>183</v>
      </c>
    </row>
    <row r="190" spans="7:7" x14ac:dyDescent="0.2">
      <c r="G190">
        <v>184</v>
      </c>
    </row>
    <row r="191" spans="7:7" x14ac:dyDescent="0.2">
      <c r="G191">
        <v>185</v>
      </c>
    </row>
    <row r="192" spans="7:7" x14ac:dyDescent="0.2">
      <c r="G192">
        <v>186</v>
      </c>
    </row>
    <row r="193" spans="7:7" x14ac:dyDescent="0.2">
      <c r="G193">
        <v>187</v>
      </c>
    </row>
    <row r="194" spans="7:7" x14ac:dyDescent="0.2">
      <c r="G194">
        <v>188</v>
      </c>
    </row>
    <row r="195" spans="7:7" x14ac:dyDescent="0.2">
      <c r="G195">
        <v>189</v>
      </c>
    </row>
    <row r="196" spans="7:7" x14ac:dyDescent="0.2">
      <c r="G196">
        <v>190</v>
      </c>
    </row>
    <row r="197" spans="7:7" x14ac:dyDescent="0.2">
      <c r="G197">
        <v>191</v>
      </c>
    </row>
    <row r="198" spans="7:7" x14ac:dyDescent="0.2">
      <c r="G198">
        <v>192</v>
      </c>
    </row>
    <row r="199" spans="7:7" x14ac:dyDescent="0.2">
      <c r="G199">
        <v>193</v>
      </c>
    </row>
    <row r="200" spans="7:7" x14ac:dyDescent="0.2">
      <c r="G200">
        <v>194</v>
      </c>
    </row>
    <row r="201" spans="7:7" x14ac:dyDescent="0.2">
      <c r="G201">
        <v>195</v>
      </c>
    </row>
    <row r="202" spans="7:7" x14ac:dyDescent="0.2">
      <c r="G202">
        <v>196</v>
      </c>
    </row>
    <row r="203" spans="7:7" x14ac:dyDescent="0.2">
      <c r="G203">
        <v>197</v>
      </c>
    </row>
    <row r="204" spans="7:7" x14ac:dyDescent="0.2">
      <c r="G204">
        <v>198</v>
      </c>
    </row>
    <row r="205" spans="7:7" x14ac:dyDescent="0.2">
      <c r="G205">
        <v>199</v>
      </c>
    </row>
    <row r="206" spans="7:7" x14ac:dyDescent="0.2">
      <c r="G206">
        <v>200</v>
      </c>
    </row>
    <row r="207" spans="7:7" x14ac:dyDescent="0.2">
      <c r="G207">
        <v>201</v>
      </c>
    </row>
    <row r="208" spans="7:7" x14ac:dyDescent="0.2">
      <c r="G208">
        <v>202</v>
      </c>
    </row>
    <row r="209" spans="7:7" x14ac:dyDescent="0.2">
      <c r="G209">
        <v>203</v>
      </c>
    </row>
    <row r="210" spans="7:7" x14ac:dyDescent="0.2">
      <c r="G210">
        <v>204</v>
      </c>
    </row>
    <row r="211" spans="7:7" x14ac:dyDescent="0.2">
      <c r="G211">
        <v>205</v>
      </c>
    </row>
    <row r="212" spans="7:7" x14ac:dyDescent="0.2">
      <c r="G212">
        <v>206</v>
      </c>
    </row>
    <row r="213" spans="7:7" x14ac:dyDescent="0.2">
      <c r="G213">
        <v>207</v>
      </c>
    </row>
    <row r="214" spans="7:7" x14ac:dyDescent="0.2">
      <c r="G214">
        <v>208</v>
      </c>
    </row>
    <row r="215" spans="7:7" x14ac:dyDescent="0.2">
      <c r="G215">
        <v>209</v>
      </c>
    </row>
    <row r="216" spans="7:7" x14ac:dyDescent="0.2">
      <c r="G216">
        <v>210</v>
      </c>
    </row>
    <row r="217" spans="7:7" x14ac:dyDescent="0.2">
      <c r="G217">
        <v>211</v>
      </c>
    </row>
    <row r="218" spans="7:7" x14ac:dyDescent="0.2">
      <c r="G218">
        <v>212</v>
      </c>
    </row>
    <row r="219" spans="7:7" x14ac:dyDescent="0.2">
      <c r="G219">
        <v>213</v>
      </c>
    </row>
    <row r="220" spans="7:7" x14ac:dyDescent="0.2">
      <c r="G220">
        <v>214</v>
      </c>
    </row>
    <row r="221" spans="7:7" x14ac:dyDescent="0.2">
      <c r="G221">
        <v>215</v>
      </c>
    </row>
    <row r="222" spans="7:7" x14ac:dyDescent="0.2">
      <c r="G222">
        <v>216</v>
      </c>
    </row>
    <row r="223" spans="7:7" x14ac:dyDescent="0.2">
      <c r="G223">
        <v>217</v>
      </c>
    </row>
    <row r="224" spans="7:7" x14ac:dyDescent="0.2">
      <c r="G224">
        <v>218</v>
      </c>
    </row>
    <row r="225" spans="7:7" x14ac:dyDescent="0.2">
      <c r="G225">
        <v>219</v>
      </c>
    </row>
    <row r="226" spans="7:7" x14ac:dyDescent="0.2">
      <c r="G226">
        <v>220</v>
      </c>
    </row>
    <row r="227" spans="7:7" x14ac:dyDescent="0.2">
      <c r="G227">
        <v>221</v>
      </c>
    </row>
    <row r="228" spans="7:7" x14ac:dyDescent="0.2">
      <c r="G228">
        <v>222</v>
      </c>
    </row>
    <row r="229" spans="7:7" x14ac:dyDescent="0.2">
      <c r="G229">
        <v>223</v>
      </c>
    </row>
    <row r="230" spans="7:7" x14ac:dyDescent="0.2">
      <c r="G230">
        <v>224</v>
      </c>
    </row>
    <row r="231" spans="7:7" x14ac:dyDescent="0.2">
      <c r="G231">
        <v>225</v>
      </c>
    </row>
    <row r="232" spans="7:7" x14ac:dyDescent="0.2">
      <c r="G232">
        <v>226</v>
      </c>
    </row>
    <row r="233" spans="7:7" x14ac:dyDescent="0.2">
      <c r="G233">
        <v>227</v>
      </c>
    </row>
    <row r="234" spans="7:7" x14ac:dyDescent="0.2">
      <c r="G234">
        <v>228</v>
      </c>
    </row>
    <row r="235" spans="7:7" x14ac:dyDescent="0.2">
      <c r="G235">
        <v>229</v>
      </c>
    </row>
    <row r="236" spans="7:7" x14ac:dyDescent="0.2">
      <c r="G236">
        <v>230</v>
      </c>
    </row>
    <row r="237" spans="7:7" x14ac:dyDescent="0.2">
      <c r="G237">
        <v>231</v>
      </c>
    </row>
    <row r="238" spans="7:7" x14ac:dyDescent="0.2">
      <c r="G238">
        <v>232</v>
      </c>
    </row>
    <row r="239" spans="7:7" x14ac:dyDescent="0.2">
      <c r="G239">
        <v>233</v>
      </c>
    </row>
    <row r="240" spans="7:7" x14ac:dyDescent="0.2">
      <c r="G240">
        <v>234</v>
      </c>
    </row>
    <row r="241" spans="7:7" x14ac:dyDescent="0.2">
      <c r="G241">
        <v>235</v>
      </c>
    </row>
    <row r="242" spans="7:7" x14ac:dyDescent="0.2">
      <c r="G242">
        <v>236</v>
      </c>
    </row>
    <row r="243" spans="7:7" x14ac:dyDescent="0.2">
      <c r="G243">
        <v>237</v>
      </c>
    </row>
    <row r="244" spans="7:7" x14ac:dyDescent="0.2">
      <c r="G244">
        <v>238</v>
      </c>
    </row>
    <row r="245" spans="7:7" x14ac:dyDescent="0.2">
      <c r="G245">
        <v>239</v>
      </c>
    </row>
    <row r="246" spans="7:7" x14ac:dyDescent="0.2">
      <c r="G246">
        <v>240</v>
      </c>
    </row>
    <row r="247" spans="7:7" x14ac:dyDescent="0.2">
      <c r="G247">
        <v>241</v>
      </c>
    </row>
    <row r="248" spans="7:7" x14ac:dyDescent="0.2">
      <c r="G248">
        <v>242</v>
      </c>
    </row>
    <row r="249" spans="7:7" x14ac:dyDescent="0.2">
      <c r="G249">
        <v>243</v>
      </c>
    </row>
    <row r="250" spans="7:7" x14ac:dyDescent="0.2">
      <c r="G250">
        <v>244</v>
      </c>
    </row>
    <row r="251" spans="7:7" x14ac:dyDescent="0.2">
      <c r="G251">
        <v>245</v>
      </c>
    </row>
    <row r="252" spans="7:7" x14ac:dyDescent="0.2">
      <c r="G252">
        <v>246</v>
      </c>
    </row>
    <row r="253" spans="7:7" x14ac:dyDescent="0.2">
      <c r="G253">
        <v>247</v>
      </c>
    </row>
    <row r="254" spans="7:7" x14ac:dyDescent="0.2">
      <c r="G254">
        <v>248</v>
      </c>
    </row>
    <row r="255" spans="7:7" x14ac:dyDescent="0.2">
      <c r="G255">
        <v>249</v>
      </c>
    </row>
    <row r="256" spans="7:7" x14ac:dyDescent="0.2">
      <c r="G256">
        <v>250</v>
      </c>
    </row>
    <row r="257" spans="7:7" x14ac:dyDescent="0.2">
      <c r="G257">
        <v>251</v>
      </c>
    </row>
    <row r="258" spans="7:7" x14ac:dyDescent="0.2">
      <c r="G258">
        <v>252</v>
      </c>
    </row>
    <row r="259" spans="7:7" x14ac:dyDescent="0.2">
      <c r="G259">
        <v>253</v>
      </c>
    </row>
    <row r="260" spans="7:7" x14ac:dyDescent="0.2">
      <c r="G260">
        <v>254</v>
      </c>
    </row>
    <row r="261" spans="7:7" x14ac:dyDescent="0.2">
      <c r="G261">
        <v>255</v>
      </c>
    </row>
    <row r="262" spans="7:7" x14ac:dyDescent="0.2">
      <c r="G262">
        <v>256</v>
      </c>
    </row>
    <row r="263" spans="7:7" x14ac:dyDescent="0.2">
      <c r="G263">
        <v>257</v>
      </c>
    </row>
    <row r="264" spans="7:7" x14ac:dyDescent="0.2">
      <c r="G264">
        <v>258</v>
      </c>
    </row>
    <row r="265" spans="7:7" x14ac:dyDescent="0.2">
      <c r="G265">
        <v>259</v>
      </c>
    </row>
    <row r="266" spans="7:7" x14ac:dyDescent="0.2">
      <c r="G266">
        <v>260</v>
      </c>
    </row>
    <row r="267" spans="7:7" x14ac:dyDescent="0.2">
      <c r="G267">
        <v>261</v>
      </c>
    </row>
    <row r="268" spans="7:7" x14ac:dyDescent="0.2">
      <c r="G268">
        <v>262</v>
      </c>
    </row>
    <row r="269" spans="7:7" x14ac:dyDescent="0.2">
      <c r="G269">
        <v>263</v>
      </c>
    </row>
    <row r="270" spans="7:7" x14ac:dyDescent="0.2">
      <c r="G270">
        <v>264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24</vt:i4>
      </vt:variant>
    </vt:vector>
  </HeadingPairs>
  <TitlesOfParts>
    <vt:vector size="43" baseType="lpstr">
      <vt:lpstr>BIEU 01 CH(M)</vt:lpstr>
      <vt:lpstr>Bieu 04 CH(M)</vt:lpstr>
      <vt:lpstr>BIEU 17 CH(M)</vt:lpstr>
      <vt:lpstr>BIEU 19 CH(M)</vt:lpstr>
      <vt:lpstr>BIEU 20 CH(M)</vt:lpstr>
      <vt:lpstr>BIEU 24 CH (M)</vt:lpstr>
      <vt:lpstr>BIEU 25 CH (M) </vt:lpstr>
      <vt:lpstr>BIEU 10 CH (ra soat1)</vt:lpstr>
      <vt:lpstr>Sheet4</vt:lpstr>
      <vt:lpstr>Ra soat</vt:lpstr>
      <vt:lpstr>BIEU 14 CH (in) (2)</vt:lpstr>
      <vt:lpstr>Sheet3</vt:lpstr>
      <vt:lpstr>BIEU 10 CH (thay đổi dt)</vt:lpstr>
      <vt:lpstr>BIEU 10 CH (ra soat)</vt:lpstr>
      <vt:lpstr>BIEU 10 CH (thu hoi)</vt:lpstr>
      <vt:lpstr>Sheet1</vt:lpstr>
      <vt:lpstr>Thiếu pháp lý</vt:lpstr>
      <vt:lpstr>BIEU 10 CH (MOI)</vt:lpstr>
      <vt:lpstr>BIEU 10 CH (Bo)</vt:lpstr>
      <vt:lpstr>'BIEU 01 CH(M)'!Print_Area</vt:lpstr>
      <vt:lpstr>'Bieu 04 CH(M)'!Print_Area</vt:lpstr>
      <vt:lpstr>'BIEU 10 CH (Bo)'!Print_Area</vt:lpstr>
      <vt:lpstr>'BIEU 10 CH (MOI)'!Print_Area</vt:lpstr>
      <vt:lpstr>'BIEU 10 CH (ra soat)'!Print_Area</vt:lpstr>
      <vt:lpstr>'BIEU 10 CH (ra soat1)'!Print_Area</vt:lpstr>
      <vt:lpstr>'BIEU 10 CH (thay đổi dt)'!Print_Area</vt:lpstr>
      <vt:lpstr>'BIEU 10 CH (thu hoi)'!Print_Area</vt:lpstr>
      <vt:lpstr>'BIEU 14 CH (in) (2)'!Print_Area</vt:lpstr>
      <vt:lpstr>'BIEU 19 CH(M)'!Print_Area</vt:lpstr>
      <vt:lpstr>'BIEU 20 CH(M)'!Print_Area</vt:lpstr>
      <vt:lpstr>'BIEU 25 CH (M) '!Print_Area</vt:lpstr>
      <vt:lpstr>'BIEU 01 CH(M)'!Print_Titles</vt:lpstr>
      <vt:lpstr>'Bieu 04 CH(M)'!Print_Titles</vt:lpstr>
      <vt:lpstr>'BIEU 10 CH (Bo)'!Print_Titles</vt:lpstr>
      <vt:lpstr>'BIEU 10 CH (MOI)'!Print_Titles</vt:lpstr>
      <vt:lpstr>'BIEU 10 CH (ra soat)'!Print_Titles</vt:lpstr>
      <vt:lpstr>'BIEU 10 CH (ra soat1)'!Print_Titles</vt:lpstr>
      <vt:lpstr>'BIEU 10 CH (thay đổi dt)'!Print_Titles</vt:lpstr>
      <vt:lpstr>'BIEU 10 CH (thu hoi)'!Print_Titles</vt:lpstr>
      <vt:lpstr>'BIEU 14 CH (in) (2)'!Print_Titles</vt:lpstr>
      <vt:lpstr>'BIEU 17 CH(M)'!Print_Titles</vt:lpstr>
      <vt:lpstr>'BIEU 19 CH(M)'!Print_Titles</vt:lpstr>
      <vt:lpstr>'BIEU 25 CH (M) '!Print_Titles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dc:creator>
  <cp:lastModifiedBy>ismail - [2010]</cp:lastModifiedBy>
  <cp:lastPrinted>2025-02-25T09:23:18Z</cp:lastPrinted>
  <dcterms:created xsi:type="dcterms:W3CDTF">2023-10-02T16:46:35Z</dcterms:created>
  <dcterms:modified xsi:type="dcterms:W3CDTF">2025-03-13T01:16:44Z</dcterms:modified>
</cp:coreProperties>
</file>